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C:\Users\julio\Downloads\"/>
    </mc:Choice>
  </mc:AlternateContent>
  <xr:revisionPtr revIDLastSave="0" documentId="13_ncr:1_{872BDF19-C8C7-4D87-B86A-8D21EA9D921F}" xr6:coauthVersionLast="47" xr6:coauthVersionMax="47" xr10:uidLastSave="{00000000-0000-0000-0000-000000000000}"/>
  <bookViews>
    <workbookView xWindow="-108" yWindow="-108" windowWidth="23256" windowHeight="12456" xr2:uid="{A9CC9202-E1A8-4178-8F5C-014EB792C8BD}"/>
  </bookViews>
  <sheets>
    <sheet name="ESTADOS FINANCIEROS"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37" i="1" l="1"/>
  <c r="L43" i="1"/>
  <c r="L42" i="1"/>
  <c r="L40" i="1"/>
  <c r="L38" i="1"/>
  <c r="E17" i="1"/>
  <c r="D66" i="1"/>
  <c r="D64" i="1"/>
  <c r="D65" i="1"/>
  <c r="D63" i="1"/>
  <c r="C64" i="1"/>
  <c r="C65" i="1"/>
  <c r="C63" i="1"/>
  <c r="B56" i="1"/>
  <c r="B63" i="1" s="1"/>
  <c r="B60" i="1"/>
  <c r="B59" i="1"/>
  <c r="B58" i="1"/>
  <c r="B57" i="1"/>
  <c r="B64" i="1"/>
  <c r="A60" i="1"/>
  <c r="A59" i="1"/>
  <c r="A58" i="1"/>
  <c r="A57" i="1"/>
  <c r="A56" i="1"/>
  <c r="E42" i="1"/>
  <c r="E44" i="1"/>
  <c r="E43" i="1"/>
  <c r="E40" i="1"/>
  <c r="E41" i="1" s="1"/>
  <c r="E38" i="1"/>
  <c r="E37" i="1"/>
  <c r="E36" i="1"/>
  <c r="E39" i="1" s="1"/>
  <c r="E32" i="1"/>
  <c r="E31" i="1"/>
  <c r="E33" i="1" s="1"/>
  <c r="E28" i="1"/>
  <c r="C16" i="1"/>
  <c r="C9" i="1"/>
  <c r="C10" i="1"/>
  <c r="C11" i="1"/>
  <c r="C14" i="1"/>
  <c r="C6" i="1"/>
  <c r="C5" i="1"/>
  <c r="D5" i="1"/>
  <c r="E5" i="1" l="1"/>
  <c r="D9" i="1"/>
  <c r="D12" i="1" s="1"/>
  <c r="D10" i="1"/>
  <c r="D6" i="1"/>
  <c r="E29" i="1" s="1"/>
  <c r="E30" i="1" s="1"/>
  <c r="E34" i="1" s="1"/>
  <c r="D7" i="1" l="1"/>
  <c r="D46" i="1" l="1"/>
  <c r="B46" i="1"/>
  <c r="D39" i="1"/>
  <c r="D41" i="1" s="1"/>
  <c r="B39" i="1"/>
  <c r="B41" i="1" s="1"/>
  <c r="D33" i="1"/>
  <c r="B33" i="1"/>
  <c r="D30" i="1"/>
  <c r="B30" i="1"/>
  <c r="B12" i="1"/>
  <c r="C12" i="1" s="1"/>
  <c r="B7" i="1"/>
  <c r="C7" i="1" s="1"/>
  <c r="D47" i="1" l="1"/>
  <c r="B61" i="1" s="1"/>
  <c r="B47" i="1"/>
  <c r="B34" i="1"/>
  <c r="D34" i="1"/>
  <c r="B13" i="1"/>
  <c r="D13" i="1"/>
  <c r="D15" i="1" s="1"/>
  <c r="D16" i="1" l="1"/>
  <c r="D17" i="1"/>
  <c r="E45" i="1" s="1"/>
  <c r="E46" i="1" s="1"/>
  <c r="E47" i="1" s="1"/>
  <c r="B65" i="1"/>
  <c r="B15" i="1"/>
  <c r="C13" i="1"/>
  <c r="B17" i="1" l="1"/>
  <c r="C17" i="1" s="1"/>
  <c r="C15" i="1"/>
  <c r="B66" i="1"/>
  <c r="E48" i="1"/>
  <c r="E49" i="1" s="1"/>
</calcChain>
</file>

<file path=xl/sharedStrings.xml><?xml version="1.0" encoding="utf-8"?>
<sst xmlns="http://schemas.openxmlformats.org/spreadsheetml/2006/main" count="95" uniqueCount="83">
  <si>
    <t>Estado de Pérdidas y Ganancias</t>
  </si>
  <si>
    <t>Ingresos por Ventas</t>
  </si>
  <si>
    <t>(-) Costo de los bienes vendidos</t>
  </si>
  <si>
    <t>Utilidad Bruta</t>
  </si>
  <si>
    <t>(-) Gastos Operativos</t>
  </si>
  <si>
    <t>Gastos de ventas</t>
  </si>
  <si>
    <t>Gastos generales y administrativos</t>
  </si>
  <si>
    <t>Gastos de depreciación</t>
  </si>
  <si>
    <t>Total de gastos operativos</t>
  </si>
  <si>
    <t>Utilidad Operativa</t>
  </si>
  <si>
    <t>(-) Gastos por Intereses</t>
  </si>
  <si>
    <t>Utilidad neta antes de impuestos</t>
  </si>
  <si>
    <t>Utilidad neta después de Impuestos</t>
  </si>
  <si>
    <t>Balance General</t>
  </si>
  <si>
    <t>ACTIVOS</t>
  </si>
  <si>
    <t>Caja</t>
  </si>
  <si>
    <t>Cuentas por Cobrar</t>
  </si>
  <si>
    <t>Inventarios</t>
  </si>
  <si>
    <t>Total de Activos Corrientes</t>
  </si>
  <si>
    <t>Activos Fijos Brutos</t>
  </si>
  <si>
    <t>(-) Depreciación Acumulada</t>
  </si>
  <si>
    <t>Total de Activos Fijos Netos</t>
  </si>
  <si>
    <t>Total del Activo</t>
  </si>
  <si>
    <t>PASIVOS Y CAPITAL</t>
  </si>
  <si>
    <t>Cuentas por Pagar</t>
  </si>
  <si>
    <t>Documentos por Pagar</t>
  </si>
  <si>
    <t>Pasivos Acumulados</t>
  </si>
  <si>
    <t>Total de Pasivos Corrientes</t>
  </si>
  <si>
    <t>Deuda a Largo Plazo</t>
  </si>
  <si>
    <t>Total de Pasivos</t>
  </si>
  <si>
    <t>Acciones Preferentes</t>
  </si>
  <si>
    <t>Acciones Comunes</t>
  </si>
  <si>
    <t>Capital Pagado Adicional</t>
  </si>
  <si>
    <t>Ganancias Retenidas</t>
  </si>
  <si>
    <t>Total de Patrimonio</t>
  </si>
  <si>
    <t>Total de Pasivo y Capital</t>
  </si>
  <si>
    <t>Se encuentran 2,500 acciones preferentes en circulación con un dividendo de $.1.20</t>
  </si>
  <si>
    <t>FÁBRICA DE CONCENTRADOS, S.A.</t>
  </si>
  <si>
    <t>Se encuentran 100,000 acciones comunes en circulación en el año 2022 a un precio de $11.38 por acción.</t>
  </si>
  <si>
    <t>Nota al Balance:</t>
  </si>
  <si>
    <t>Se pagaron dividendos a los accionistas preferentes de $ 3,000</t>
  </si>
  <si>
    <t>Nota al Estado de Resultados del 2022:</t>
  </si>
  <si>
    <t>Rubros de datos</t>
  </si>
  <si>
    <t>Valor</t>
  </si>
  <si>
    <t>Ingresos por ventas</t>
  </si>
  <si>
    <t>$ 6,500,000</t>
  </si>
  <si>
    <t>Saldo de efectivo mínimo</t>
  </si>
  <si>
    <t>$ 25,000</t>
  </si>
  <si>
    <t>Rotación de inventarios (veces)</t>
  </si>
  <si>
    <t>50 días</t>
  </si>
  <si>
    <t>Compras de activos fijos</t>
  </si>
  <si>
    <t>$400,000</t>
  </si>
  <si>
    <t>Pago total de dividendos (comunes y preferentes)</t>
  </si>
  <si>
    <t>$ 20,000</t>
  </si>
  <si>
    <t>Gastos por depreciación</t>
  </si>
  <si>
    <t>$ 185,000</t>
  </si>
  <si>
    <t>Gastos por intereses</t>
  </si>
  <si>
    <t>$ 97,000</t>
  </si>
  <si>
    <t>Aumento de las cuentas por pagar</t>
  </si>
  <si>
    <t>Deudas acumuladas y deuda a largo plazo</t>
  </si>
  <si>
    <t>Sin cambios</t>
  </si>
  <si>
    <t>Documentos por pagar, acciones comunes y preferentes</t>
  </si>
  <si>
    <t>AÑO 2022</t>
  </si>
  <si>
    <t>AÑO 2023</t>
  </si>
  <si>
    <t>PROYECTADO</t>
  </si>
  <si>
    <t>HISTÓRICO</t>
  </si>
  <si>
    <t>% Vertical</t>
  </si>
  <si>
    <t>(-) Impuestos (40%)</t>
  </si>
  <si>
    <t>Período promedio de cobro  (PPC)</t>
  </si>
  <si>
    <t>AÑO 2024</t>
  </si>
  <si>
    <t>DATOS PROYECTADOS PARA AÑO 2024</t>
  </si>
  <si>
    <t xml:space="preserve">FAN = </t>
  </si>
  <si>
    <t>suma igual al activo</t>
  </si>
  <si>
    <t>Capital Externo</t>
  </si>
  <si>
    <t>Capital Propio Preferente</t>
  </si>
  <si>
    <t>Capital Propio Común</t>
  </si>
  <si>
    <t>Estructura de Capital 2024</t>
  </si>
  <si>
    <t xml:space="preserve">DISTRIBUCION DEL FAN </t>
  </si>
  <si>
    <t xml:space="preserve">INDICE DE LIQUIEDEZ = </t>
  </si>
  <si>
    <t xml:space="preserve">PRUEBA ACIDA = </t>
  </si>
  <si>
    <t xml:space="preserve">INDICE DE DEUDA = </t>
  </si>
  <si>
    <t xml:space="preserve">ROA = </t>
  </si>
  <si>
    <t xml:space="preserve">ROE =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</si>
</sst>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_(* \(#,##0.00\);_(* &quot;-&quot;??_);_(@_)"/>
    <numFmt numFmtId="164" formatCode="_([$$-540A]* #,##0.00_);_([$$-540A]* \(#,##0.00\);_([$$-540A]* &quot;-&quot;??_);_(@_)"/>
    <numFmt numFmtId="165" formatCode="_(&quot;Q&quot;* #,##0.00_);_(&quot;Q&quot;* \(#,##0.00\);_(&quot;Q&quot;* &quot;-&quot;??_);_(@_)"/>
    <numFmt numFmtId="166" formatCode="_-[$$-540A]* #,##0.00_ ;_-[$$-540A]* \-#,##0.00\ ;_-[$$-540A]* &quot;-&quot;??_ ;_-@_ "/>
    <numFmt numFmtId="169" formatCode="0.0%"/>
    <numFmt numFmtId="170" formatCode="&quot;$&quot;#,##0.00"/>
  </numFmts>
  <fonts count="12" x14ac:knownFonts="1">
    <font>
      <sz val="11"/>
      <color theme="1"/>
      <name val="Calibri"/>
      <family val="2"/>
      <scheme val="minor"/>
    </font>
    <font>
      <b/>
      <sz val="11"/>
      <color theme="1"/>
      <name val="Century Gothic"/>
      <family val="2"/>
    </font>
    <font>
      <sz val="11"/>
      <color theme="1"/>
      <name val="Century Gothic"/>
      <family val="2"/>
    </font>
    <font>
      <i/>
      <sz val="11"/>
      <color theme="1"/>
      <name val="Century Gothic"/>
      <family val="2"/>
    </font>
    <font>
      <u/>
      <sz val="11"/>
      <color theme="1"/>
      <name val="Century Gothic"/>
      <family val="2"/>
    </font>
    <font>
      <sz val="11"/>
      <color theme="1"/>
      <name val="Calibri"/>
      <family val="2"/>
      <scheme val="minor"/>
    </font>
    <font>
      <sz val="11"/>
      <color theme="4"/>
      <name val="Century Gothic"/>
      <family val="2"/>
    </font>
    <font>
      <b/>
      <sz val="11"/>
      <color theme="4"/>
      <name val="Century Gothic"/>
      <family val="2"/>
    </font>
    <font>
      <i/>
      <sz val="11"/>
      <color theme="4"/>
      <name val="Century Gothic"/>
      <family val="2"/>
    </font>
    <font>
      <sz val="11"/>
      <color theme="4"/>
      <name val="Calibri"/>
      <family val="2"/>
      <scheme val="minor"/>
    </font>
    <font>
      <b/>
      <sz val="12"/>
      <color theme="4"/>
      <name val="Garamond"/>
      <family val="1"/>
    </font>
    <font>
      <b/>
      <sz val="11"/>
      <color theme="1"/>
      <name val="Calibri"/>
      <family val="2"/>
      <scheme val="minor"/>
    </font>
  </fonts>
  <fills count="4">
    <fill>
      <patternFill patternType="none"/>
    </fill>
    <fill>
      <patternFill patternType="gray125"/>
    </fill>
    <fill>
      <patternFill patternType="solid">
        <fgColor rgb="FFD9D9D9"/>
        <bgColor indexed="64"/>
      </patternFill>
    </fill>
    <fill>
      <patternFill patternType="solid">
        <fgColor rgb="FFFFFF00"/>
        <bgColor indexed="64"/>
      </patternFill>
    </fill>
  </fills>
  <borders count="5">
    <border>
      <left/>
      <right/>
      <top/>
      <bottom/>
      <diagonal/>
    </border>
    <border>
      <left/>
      <right/>
      <top/>
      <bottom style="thin">
        <color indexed="64"/>
      </bottom>
      <diagonal/>
    </border>
    <border>
      <left/>
      <right/>
      <top style="thin">
        <color indexed="64"/>
      </top>
      <bottom style="double">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s>
  <cellStyleXfs count="3">
    <xf numFmtId="0" fontId="0" fillId="0" borderId="0"/>
    <xf numFmtId="9" fontId="5" fillId="0" borderId="0" applyFont="0" applyFill="0" applyBorder="0" applyAlignment="0" applyProtection="0"/>
    <xf numFmtId="43" fontId="5" fillId="0" borderId="0" applyFont="0" applyFill="0" applyBorder="0" applyAlignment="0" applyProtection="0"/>
  </cellStyleXfs>
  <cellXfs count="46">
    <xf numFmtId="0" fontId="0" fillId="0" borderId="0" xfId="0"/>
    <xf numFmtId="0" fontId="1" fillId="0" borderId="0" xfId="0" applyFont="1"/>
    <xf numFmtId="0" fontId="2" fillId="0" borderId="0" xfId="0" applyFont="1"/>
    <xf numFmtId="164" fontId="2" fillId="0" borderId="0" xfId="0" applyNumberFormat="1" applyFont="1"/>
    <xf numFmtId="164" fontId="2" fillId="0" borderId="1" xfId="0" applyNumberFormat="1" applyFont="1" applyBorder="1"/>
    <xf numFmtId="164" fontId="1" fillId="0" borderId="0" xfId="0" applyNumberFormat="1" applyFont="1"/>
    <xf numFmtId="164" fontId="2" fillId="0" borderId="2" xfId="0" applyNumberFormat="1" applyFont="1" applyBorder="1"/>
    <xf numFmtId="0" fontId="3" fillId="0" borderId="0" xfId="0" applyFont="1"/>
    <xf numFmtId="165" fontId="2" fillId="0" borderId="0" xfId="0" applyNumberFormat="1" applyFont="1"/>
    <xf numFmtId="0" fontId="1" fillId="0" borderId="0" xfId="0" applyFont="1" applyAlignment="1">
      <alignment horizontal="center"/>
    </xf>
    <xf numFmtId="164" fontId="3" fillId="0" borderId="0" xfId="0" applyNumberFormat="1" applyFont="1"/>
    <xf numFmtId="164" fontId="3" fillId="0" borderId="1" xfId="0" applyNumberFormat="1" applyFont="1" applyBorder="1"/>
    <xf numFmtId="0" fontId="1" fillId="0" borderId="0" xfId="0" applyFont="1" applyAlignment="1">
      <alignment horizontal="right"/>
    </xf>
    <xf numFmtId="164" fontId="1" fillId="0" borderId="2" xfId="0" applyNumberFormat="1" applyFont="1" applyBorder="1"/>
    <xf numFmtId="0" fontId="4" fillId="0" borderId="0" xfId="0" applyFont="1"/>
    <xf numFmtId="0" fontId="1" fillId="0" borderId="1" xfId="0" applyFont="1" applyBorder="1" applyAlignment="1">
      <alignment horizontal="center"/>
    </xf>
    <xf numFmtId="0" fontId="2" fillId="0" borderId="0" xfId="0" applyFont="1" applyAlignment="1">
      <alignment horizontal="center"/>
    </xf>
    <xf numFmtId="0" fontId="7" fillId="0" borderId="1" xfId="0" applyFont="1" applyBorder="1" applyAlignment="1">
      <alignment horizontal="center"/>
    </xf>
    <xf numFmtId="0" fontId="7" fillId="0" borderId="0" xfId="0" applyFont="1" applyAlignment="1">
      <alignment horizontal="center"/>
    </xf>
    <xf numFmtId="9" fontId="2" fillId="0" borderId="0" xfId="1" applyFont="1" applyAlignment="1">
      <alignment horizontal="center"/>
    </xf>
    <xf numFmtId="164" fontId="6" fillId="0" borderId="0" xfId="0" applyNumberFormat="1" applyFont="1"/>
    <xf numFmtId="166" fontId="6" fillId="0" borderId="1" xfId="0" applyNumberFormat="1" applyFont="1" applyBorder="1"/>
    <xf numFmtId="166" fontId="8" fillId="0" borderId="0" xfId="0" applyNumberFormat="1" applyFont="1"/>
    <xf numFmtId="164" fontId="8" fillId="0" borderId="1" xfId="0" applyNumberFormat="1" applyFont="1" applyBorder="1"/>
    <xf numFmtId="164" fontId="6" fillId="0" borderId="1" xfId="0" applyNumberFormat="1" applyFont="1" applyBorder="1"/>
    <xf numFmtId="164" fontId="6" fillId="0" borderId="2" xfId="0" applyNumberFormat="1" applyFont="1" applyBorder="1"/>
    <xf numFmtId="164" fontId="3" fillId="0" borderId="4" xfId="0" applyNumberFormat="1" applyFont="1" applyBorder="1"/>
    <xf numFmtId="0" fontId="7" fillId="0" borderId="0" xfId="0" applyFont="1"/>
    <xf numFmtId="0" fontId="9" fillId="0" borderId="0" xfId="0" applyFont="1"/>
    <xf numFmtId="0" fontId="10" fillId="2" borderId="3" xfId="0" applyFont="1" applyFill="1" applyBorder="1" applyAlignment="1">
      <alignment horizontal="center" vertical="center" wrapText="1"/>
    </xf>
    <xf numFmtId="0" fontId="6" fillId="0" borderId="3" xfId="0" applyFont="1" applyBorder="1"/>
    <xf numFmtId="0" fontId="6" fillId="0" borderId="3" xfId="0" applyFont="1" applyBorder="1" applyAlignment="1">
      <alignment horizontal="center"/>
    </xf>
    <xf numFmtId="164" fontId="0" fillId="0" borderId="0" xfId="0" applyNumberFormat="1"/>
    <xf numFmtId="10" fontId="0" fillId="0" borderId="0" xfId="0" applyNumberFormat="1"/>
    <xf numFmtId="169" fontId="0" fillId="0" borderId="0" xfId="0" applyNumberFormat="1"/>
    <xf numFmtId="0" fontId="7" fillId="0" borderId="3" xfId="0" applyFont="1" applyBorder="1"/>
    <xf numFmtId="0" fontId="7" fillId="0" borderId="3" xfId="0" applyFont="1" applyBorder="1" applyAlignment="1">
      <alignment horizontal="center"/>
    </xf>
    <xf numFmtId="164" fontId="6" fillId="0" borderId="1" xfId="0" applyNumberFormat="1" applyFont="1" applyBorder="1" applyAlignment="1">
      <alignment horizontal="right"/>
    </xf>
    <xf numFmtId="170" fontId="8" fillId="0" borderId="0" xfId="0" applyNumberFormat="1" applyFont="1" applyAlignment="1">
      <alignment horizontal="right"/>
    </xf>
    <xf numFmtId="164" fontId="1" fillId="0" borderId="0" xfId="0" applyNumberFormat="1" applyFont="1" applyAlignment="1">
      <alignment horizontal="right"/>
    </xf>
    <xf numFmtId="164" fontId="11" fillId="0" borderId="1" xfId="0" applyNumberFormat="1" applyFont="1" applyBorder="1"/>
    <xf numFmtId="0" fontId="2" fillId="3" borderId="0" xfId="0" applyFont="1" applyFill="1"/>
    <xf numFmtId="164" fontId="2" fillId="3" borderId="1" xfId="0" applyNumberFormat="1" applyFont="1" applyFill="1" applyBorder="1"/>
    <xf numFmtId="164" fontId="2" fillId="3" borderId="0" xfId="0" applyNumberFormat="1" applyFont="1" applyFill="1"/>
    <xf numFmtId="169" fontId="2" fillId="0" borderId="0" xfId="1" applyNumberFormat="1" applyFont="1"/>
    <xf numFmtId="43" fontId="0" fillId="0" borderId="0" xfId="2" applyFont="1"/>
  </cellXfs>
  <cellStyles count="3">
    <cellStyle name="Millares" xfId="2" builtinId="3"/>
    <cellStyle name="Normal" xfId="0" builtinId="0"/>
    <cellStyle name="Porcentaj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5</xdr:col>
      <xdr:colOff>216315</xdr:colOff>
      <xdr:row>0</xdr:row>
      <xdr:rowOff>155510</xdr:rowOff>
    </xdr:from>
    <xdr:to>
      <xdr:col>10</xdr:col>
      <xdr:colOff>342123</xdr:colOff>
      <xdr:row>9</xdr:row>
      <xdr:rowOff>171061</xdr:rowOff>
    </xdr:to>
    <xdr:sp macro="" textlink="">
      <xdr:nvSpPr>
        <xdr:cNvPr id="5" name="CuadroTexto 4">
          <a:extLst>
            <a:ext uri="{FF2B5EF4-FFF2-40B4-BE49-F238E27FC236}">
              <a16:creationId xmlns:a16="http://schemas.microsoft.com/office/drawing/2014/main" id="{85E036A6-062C-F416-586F-1E1D67953EA9}"/>
            </a:ext>
          </a:extLst>
        </xdr:cNvPr>
        <xdr:cNvSpPr txBox="1"/>
      </xdr:nvSpPr>
      <xdr:spPr>
        <a:xfrm>
          <a:off x="7354233" y="155510"/>
          <a:ext cx="8025727" cy="1726163"/>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GT" sz="1100" b="1">
              <a:solidFill>
                <a:schemeClr val="accent1"/>
              </a:solidFill>
              <a:effectLst/>
              <a:latin typeface="Century Gothic" panose="020B0502020202020204" pitchFamily="34" charset="0"/>
              <a:ea typeface="+mn-ea"/>
              <a:cs typeface="+mn-cs"/>
            </a:rPr>
            <a:t>RESOLVER:</a:t>
          </a:r>
        </a:p>
        <a:p>
          <a:r>
            <a:rPr lang="es-GT" sz="1100">
              <a:solidFill>
                <a:schemeClr val="accent1"/>
              </a:solidFill>
              <a:effectLst/>
              <a:latin typeface="Century Gothic" panose="020B0502020202020204" pitchFamily="34" charset="0"/>
              <a:ea typeface="+mn-ea"/>
              <a:cs typeface="+mn-cs"/>
            </a:rPr>
            <a:t> Usando los datos financieros proporcionados, tanto históricos como proyectados, elaborar un estado de resultados proforma para el año 2024, que finaliza el 31 de diciembre.  </a:t>
          </a:r>
          <a:r>
            <a:rPr lang="es-GT" sz="1100" b="1">
              <a:solidFill>
                <a:schemeClr val="accent1"/>
              </a:solidFill>
              <a:effectLst/>
              <a:latin typeface="Century Gothic" panose="020B0502020202020204" pitchFamily="34" charset="0"/>
              <a:ea typeface="+mn-ea"/>
              <a:cs typeface="+mn-cs"/>
            </a:rPr>
            <a:t>Utilice el método del porcentaje de ventas para los datos no proporcionados directamente en la tabla.</a:t>
          </a:r>
        </a:p>
        <a:p>
          <a:pPr lvl="0"/>
          <a:r>
            <a:rPr lang="es-GT" sz="1100">
              <a:solidFill>
                <a:schemeClr val="accent1"/>
              </a:solidFill>
              <a:effectLst/>
              <a:latin typeface="Century Gothic" panose="020B0502020202020204" pitchFamily="34" charset="0"/>
              <a:ea typeface="+mn-ea"/>
              <a:cs typeface="+mn-cs"/>
            </a:rPr>
            <a:t>Utilizando los datos relevantes del estado de resultados proforma para el año 2024, que se elaboró en el inciso anterior, junto con los datos financieros proyectados, prepare el balance general proforma al 31 de diciembre del 2024, utilizando el método crítico.</a:t>
          </a:r>
        </a:p>
        <a:p>
          <a:pPr lvl="0"/>
          <a:r>
            <a:rPr lang="es-GT" sz="1100">
              <a:solidFill>
                <a:schemeClr val="accent1"/>
              </a:solidFill>
              <a:effectLst/>
              <a:latin typeface="Century Gothic" panose="020B0502020202020204" pitchFamily="34" charset="0"/>
              <a:ea typeface="+mn-ea"/>
              <a:cs typeface="+mn-cs"/>
            </a:rPr>
            <a:t>¿Necesitará la empresa obtener financiamiento externo de acuerdo con sus proyecciones para el 2024?  Explique y detalle.</a:t>
          </a:r>
        </a:p>
        <a:p>
          <a:endParaRPr lang="es-GT" sz="1100">
            <a:solidFill>
              <a:schemeClr val="accent1"/>
            </a:solidFill>
          </a:endParaRPr>
        </a:p>
      </xdr:txBody>
    </xdr:sp>
    <xdr:clientData/>
  </xdr:twoCellAnchor>
  <xdr:twoCellAnchor editAs="oneCell">
    <xdr:from>
      <xdr:col>5</xdr:col>
      <xdr:colOff>684245</xdr:colOff>
      <xdr:row>25</xdr:row>
      <xdr:rowOff>12640</xdr:rowOff>
    </xdr:from>
    <xdr:to>
      <xdr:col>7</xdr:col>
      <xdr:colOff>510160</xdr:colOff>
      <xdr:row>27</xdr:row>
      <xdr:rowOff>117318</xdr:rowOff>
    </xdr:to>
    <xdr:pic>
      <xdr:nvPicPr>
        <xdr:cNvPr id="2" name="Imagen 1">
          <a:extLst>
            <a:ext uri="{FF2B5EF4-FFF2-40B4-BE49-F238E27FC236}">
              <a16:creationId xmlns:a16="http://schemas.microsoft.com/office/drawing/2014/main" id="{07364E2E-71C3-6D24-13F7-6CC30153FADC}"/>
            </a:ext>
          </a:extLst>
        </xdr:cNvPr>
        <xdr:cNvPicPr>
          <a:picLocks noChangeAspect="1"/>
        </xdr:cNvPicPr>
      </xdr:nvPicPr>
      <xdr:blipFill>
        <a:blip xmlns:r="http://schemas.openxmlformats.org/officeDocument/2006/relationships" r:embed="rId1"/>
        <a:stretch>
          <a:fillRect/>
        </a:stretch>
      </xdr:blipFill>
      <xdr:spPr>
        <a:xfrm>
          <a:off x="8350898" y="4732375"/>
          <a:ext cx="5346527" cy="477902"/>
        </a:xfrm>
        <a:prstGeom prst="rect">
          <a:avLst/>
        </a:prstGeom>
      </xdr:spPr>
    </xdr:pic>
    <xdr:clientData/>
  </xdr:twoCellAnchor>
  <xdr:twoCellAnchor editAs="oneCell">
    <xdr:from>
      <xdr:col>5</xdr:col>
      <xdr:colOff>497632</xdr:colOff>
      <xdr:row>27</xdr:row>
      <xdr:rowOff>140545</xdr:rowOff>
    </xdr:from>
    <xdr:to>
      <xdr:col>7</xdr:col>
      <xdr:colOff>447647</xdr:colOff>
      <xdr:row>30</xdr:row>
      <xdr:rowOff>2699</xdr:rowOff>
    </xdr:to>
    <xdr:pic>
      <xdr:nvPicPr>
        <xdr:cNvPr id="3" name="Imagen 2">
          <a:extLst>
            <a:ext uri="{FF2B5EF4-FFF2-40B4-BE49-F238E27FC236}">
              <a16:creationId xmlns:a16="http://schemas.microsoft.com/office/drawing/2014/main" id="{2E4F672B-EB67-59B3-5618-2C8D227F0EFD}"/>
            </a:ext>
          </a:extLst>
        </xdr:cNvPr>
        <xdr:cNvPicPr>
          <a:picLocks noChangeAspect="1"/>
        </xdr:cNvPicPr>
      </xdr:nvPicPr>
      <xdr:blipFill>
        <a:blip xmlns:r="http://schemas.openxmlformats.org/officeDocument/2006/relationships" r:embed="rId2"/>
        <a:stretch>
          <a:fillRect/>
        </a:stretch>
      </xdr:blipFill>
      <xdr:spPr>
        <a:xfrm>
          <a:off x="8164285" y="5233504"/>
          <a:ext cx="5470627" cy="421991"/>
        </a:xfrm>
        <a:prstGeom prst="rect">
          <a:avLst/>
        </a:prstGeom>
      </xdr:spPr>
    </xdr:pic>
    <xdr:clientData/>
  </xdr:twoCellAnchor>
  <xdr:twoCellAnchor>
    <xdr:from>
      <xdr:col>5</xdr:col>
      <xdr:colOff>175260</xdr:colOff>
      <xdr:row>36</xdr:row>
      <xdr:rowOff>91440</xdr:rowOff>
    </xdr:from>
    <xdr:to>
      <xdr:col>6</xdr:col>
      <xdr:colOff>990600</xdr:colOff>
      <xdr:row>48</xdr:row>
      <xdr:rowOff>152400</xdr:rowOff>
    </xdr:to>
    <xdr:sp macro="" textlink="">
      <xdr:nvSpPr>
        <xdr:cNvPr id="4" name="CuadroTexto 3">
          <a:extLst>
            <a:ext uri="{FF2B5EF4-FFF2-40B4-BE49-F238E27FC236}">
              <a16:creationId xmlns:a16="http://schemas.microsoft.com/office/drawing/2014/main" id="{920138B7-00A2-8693-B6AB-A8AB9F551E8C}"/>
            </a:ext>
          </a:extLst>
        </xdr:cNvPr>
        <xdr:cNvSpPr txBox="1"/>
      </xdr:nvSpPr>
      <xdr:spPr>
        <a:xfrm>
          <a:off x="8039100" y="6758940"/>
          <a:ext cx="4945380" cy="22707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GT" sz="1400"/>
            <a:t>esta empresa necesita conseguir fondos adicionales en el 2024</a:t>
          </a:r>
          <a:r>
            <a:rPr lang="es-GT" sz="1400" baseline="0"/>
            <a:t> para poder cubrir las proyecciones deseadas de crecimiento en sus activos. Necesita 185,765.64 a obtener por medio de cualquiera de las siguiente opciones (o combinacion de ellas ): </a:t>
          </a:r>
        </a:p>
        <a:p>
          <a:r>
            <a:rPr lang="es-GT" sz="1400" baseline="0"/>
            <a:t>- un nuevo prestamo bancario </a:t>
          </a:r>
        </a:p>
        <a:p>
          <a:r>
            <a:rPr lang="es-GT" sz="1400" baseline="0"/>
            <a:t>- nuevas aportaciones de los socios comunes y/o preferentes actuales</a:t>
          </a:r>
        </a:p>
        <a:p>
          <a:r>
            <a:rPr lang="es-GT" sz="1400" baseline="0"/>
            <a:t>- venta de acciones comunes y /o preferentes a nuevos inversionistas</a:t>
          </a:r>
        </a:p>
        <a:p>
          <a:r>
            <a:rPr lang="es-GT" sz="1400" baseline="0"/>
            <a:t>- venta de bonos </a:t>
          </a:r>
        </a:p>
        <a:p>
          <a:endParaRPr lang="es-GT" sz="1100"/>
        </a:p>
      </xdr:txBody>
    </xdr:sp>
    <xdr:clientData/>
  </xdr:twoCellAnchor>
  <xdr:twoCellAnchor>
    <xdr:from>
      <xdr:col>4</xdr:col>
      <xdr:colOff>251460</xdr:colOff>
      <xdr:row>57</xdr:row>
      <xdr:rowOff>15240</xdr:rowOff>
    </xdr:from>
    <xdr:to>
      <xdr:col>5</xdr:col>
      <xdr:colOff>2377440</xdr:colOff>
      <xdr:row>63</xdr:row>
      <xdr:rowOff>99060</xdr:rowOff>
    </xdr:to>
    <xdr:sp macro="" textlink="">
      <xdr:nvSpPr>
        <xdr:cNvPr id="6" name="CuadroTexto 5">
          <a:extLst>
            <a:ext uri="{FF2B5EF4-FFF2-40B4-BE49-F238E27FC236}">
              <a16:creationId xmlns:a16="http://schemas.microsoft.com/office/drawing/2014/main" id="{D979DCC1-81CF-E884-963F-05530CD08A93}"/>
            </a:ext>
          </a:extLst>
        </xdr:cNvPr>
        <xdr:cNvSpPr txBox="1"/>
      </xdr:nvSpPr>
      <xdr:spPr>
        <a:xfrm>
          <a:off x="6987540" y="10538460"/>
          <a:ext cx="3253740" cy="11811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GT" sz="1400"/>
            <a:t>si la empresa desea mantener</a:t>
          </a:r>
          <a:r>
            <a:rPr lang="es-GT" sz="1400" baseline="0"/>
            <a:t> la misma estructura de capital que tenia el año 2023, los fondos adicionales necesarios, deberian de obtenerse como se indica en la tabla de la izquierda</a:t>
          </a:r>
        </a:p>
        <a:p>
          <a:endParaRPr lang="es-GT" sz="1100"/>
        </a:p>
      </xdr:txBody>
    </xdr:sp>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E16DF0-2F5E-451B-A071-03F8342F0C15}">
  <dimension ref="A1:L66"/>
  <sheetViews>
    <sheetView tabSelected="1" topLeftCell="F19" zoomScaleNormal="100" workbookViewId="0">
      <selection activeCell="N32" sqref="N32"/>
    </sheetView>
  </sheetViews>
  <sheetFormatPr baseColWidth="10" defaultRowHeight="14.4" x14ac:dyDescent="0.3"/>
  <cols>
    <col min="1" max="1" width="49" style="2" customWidth="1"/>
    <col min="2" max="2" width="15.88671875" style="2" bestFit="1" customWidth="1"/>
    <col min="3" max="3" width="11.33203125" style="2" bestFit="1" customWidth="1"/>
    <col min="4" max="4" width="22" style="2" bestFit="1" customWidth="1"/>
    <col min="5" max="5" width="16.44140625" customWidth="1"/>
    <col min="6" max="6" width="60.21875" customWidth="1"/>
    <col min="7" max="7" width="20.33203125" customWidth="1"/>
    <col min="12" max="12" width="14" bestFit="1" customWidth="1"/>
  </cols>
  <sheetData>
    <row r="1" spans="1:7" x14ac:dyDescent="0.3">
      <c r="A1" s="1" t="s">
        <v>37</v>
      </c>
    </row>
    <row r="2" spans="1:7" ht="17.399999999999999" customHeight="1" x14ac:dyDescent="0.3">
      <c r="A2" s="1" t="s">
        <v>0</v>
      </c>
    </row>
    <row r="3" spans="1:7" x14ac:dyDescent="0.3">
      <c r="A3" s="1"/>
      <c r="B3" s="16" t="s">
        <v>65</v>
      </c>
      <c r="C3" s="16"/>
      <c r="D3" s="18" t="s">
        <v>64</v>
      </c>
    </row>
    <row r="4" spans="1:7" x14ac:dyDescent="0.3">
      <c r="B4" s="15" t="s">
        <v>63</v>
      </c>
      <c r="C4" s="15" t="s">
        <v>66</v>
      </c>
      <c r="D4" s="17" t="s">
        <v>69</v>
      </c>
    </row>
    <row r="5" spans="1:7" x14ac:dyDescent="0.3">
      <c r="A5" s="2" t="s">
        <v>1</v>
      </c>
      <c r="B5" s="3">
        <v>5075000</v>
      </c>
      <c r="C5" s="19">
        <f>B5/B5</f>
        <v>1</v>
      </c>
      <c r="D5" s="20" t="str">
        <f>G14</f>
        <v>$ 6,500,000</v>
      </c>
      <c r="E5" s="34">
        <f>(D5-B5)/B5</f>
        <v>0.28078817733990147</v>
      </c>
    </row>
    <row r="6" spans="1:7" x14ac:dyDescent="0.3">
      <c r="A6" s="2" t="s">
        <v>2</v>
      </c>
      <c r="B6" s="4">
        <v>3704000</v>
      </c>
      <c r="C6" s="19">
        <f>B6/B$5</f>
        <v>0.72985221674876843</v>
      </c>
      <c r="D6" s="21">
        <f>D5*C6</f>
        <v>4744039.408866995</v>
      </c>
    </row>
    <row r="7" spans="1:7" x14ac:dyDescent="0.3">
      <c r="A7" s="2" t="s">
        <v>3</v>
      </c>
      <c r="B7" s="3">
        <f>B5-B6</f>
        <v>1371000</v>
      </c>
      <c r="C7" s="19">
        <f t="shared" ref="C7:C17" si="0">B7/B$5</f>
        <v>0.27014778325123151</v>
      </c>
      <c r="D7" s="20">
        <f>D5-D6</f>
        <v>1755960.591133005</v>
      </c>
    </row>
    <row r="8" spans="1:7" x14ac:dyDescent="0.3">
      <c r="A8" s="14" t="s">
        <v>4</v>
      </c>
      <c r="B8" s="3"/>
      <c r="C8" s="19"/>
    </row>
    <row r="9" spans="1:7" x14ac:dyDescent="0.3">
      <c r="A9" s="7" t="s">
        <v>5</v>
      </c>
      <c r="B9" s="10">
        <v>650000</v>
      </c>
      <c r="C9" s="19">
        <f t="shared" si="0"/>
        <v>0.12807881773399016</v>
      </c>
      <c r="D9" s="22">
        <f>C9*D5</f>
        <v>832512.315270936</v>
      </c>
    </row>
    <row r="10" spans="1:7" x14ac:dyDescent="0.3">
      <c r="A10" s="7" t="s">
        <v>6</v>
      </c>
      <c r="B10" s="10">
        <v>416000</v>
      </c>
      <c r="C10" s="19">
        <f t="shared" si="0"/>
        <v>8.1970443349753688E-2</v>
      </c>
      <c r="D10" s="22">
        <f>C10*D5</f>
        <v>532807.88177339896</v>
      </c>
    </row>
    <row r="11" spans="1:7" x14ac:dyDescent="0.3">
      <c r="A11" s="7" t="s">
        <v>7</v>
      </c>
      <c r="B11" s="10">
        <v>152000</v>
      </c>
      <c r="C11" s="19">
        <f t="shared" si="0"/>
        <v>2.9950738916256159E-2</v>
      </c>
      <c r="D11" s="38">
        <v>185000</v>
      </c>
    </row>
    <row r="12" spans="1:7" x14ac:dyDescent="0.3">
      <c r="A12" s="7" t="s">
        <v>8</v>
      </c>
      <c r="B12" s="11">
        <f>SUM(B9:B11)</f>
        <v>1218000</v>
      </c>
      <c r="C12" s="19">
        <f t="shared" si="0"/>
        <v>0.24</v>
      </c>
      <c r="D12" s="23">
        <f>SUM(D9:D11)</f>
        <v>1550320.1970443348</v>
      </c>
      <c r="F12" s="27" t="s">
        <v>70</v>
      </c>
      <c r="G12" s="28"/>
    </row>
    <row r="13" spans="1:7" ht="15.6" x14ac:dyDescent="0.3">
      <c r="A13" s="2" t="s">
        <v>9</v>
      </c>
      <c r="B13" s="3">
        <f>B7-B12</f>
        <v>153000</v>
      </c>
      <c r="C13" s="19">
        <f t="shared" si="0"/>
        <v>3.0147783251231526E-2</v>
      </c>
      <c r="D13" s="20">
        <f>D7-D12</f>
        <v>205640.39408867015</v>
      </c>
      <c r="F13" s="29" t="s">
        <v>42</v>
      </c>
      <c r="G13" s="29" t="s">
        <v>43</v>
      </c>
    </row>
    <row r="14" spans="1:7" x14ac:dyDescent="0.3">
      <c r="A14" s="2" t="s">
        <v>10</v>
      </c>
      <c r="B14" s="4">
        <v>93000</v>
      </c>
      <c r="C14" s="19">
        <f t="shared" si="0"/>
        <v>1.8325123152709361E-2</v>
      </c>
      <c r="D14" s="37">
        <v>97000</v>
      </c>
      <c r="F14" s="35" t="s">
        <v>44</v>
      </c>
      <c r="G14" s="36" t="s">
        <v>45</v>
      </c>
    </row>
    <row r="15" spans="1:7" x14ac:dyDescent="0.3">
      <c r="A15" s="2" t="s">
        <v>11</v>
      </c>
      <c r="B15" s="3">
        <f>B13-B14</f>
        <v>60000</v>
      </c>
      <c r="C15" s="19">
        <f t="shared" si="0"/>
        <v>1.1822660098522168E-2</v>
      </c>
      <c r="D15" s="20">
        <f>D13-D14</f>
        <v>108640.39408867015</v>
      </c>
      <c r="F15" s="35" t="s">
        <v>46</v>
      </c>
      <c r="G15" s="36" t="s">
        <v>47</v>
      </c>
    </row>
    <row r="16" spans="1:7" x14ac:dyDescent="0.3">
      <c r="A16" s="2" t="s">
        <v>67</v>
      </c>
      <c r="B16" s="4">
        <v>24000</v>
      </c>
      <c r="C16" s="19">
        <f>B16/B$5</f>
        <v>4.7290640394088666E-3</v>
      </c>
      <c r="D16" s="24">
        <f>D15*0.4</f>
        <v>43456.157635468058</v>
      </c>
      <c r="F16" s="35" t="s">
        <v>48</v>
      </c>
      <c r="G16" s="36">
        <v>7</v>
      </c>
    </row>
    <row r="17" spans="1:7" ht="15" thickBot="1" x14ac:dyDescent="0.35">
      <c r="A17" s="2" t="s">
        <v>12</v>
      </c>
      <c r="B17" s="6">
        <f>B15-B16</f>
        <v>36000</v>
      </c>
      <c r="C17" s="19">
        <f t="shared" si="0"/>
        <v>7.0935960591133008E-3</v>
      </c>
      <c r="D17" s="25">
        <f>D15-D16</f>
        <v>65184.236453202087</v>
      </c>
      <c r="E17" s="34">
        <f>D17/D5</f>
        <v>1.0028344069723399E-2</v>
      </c>
      <c r="F17" s="35" t="s">
        <v>68</v>
      </c>
      <c r="G17" s="36" t="s">
        <v>49</v>
      </c>
    </row>
    <row r="18" spans="1:7" ht="15" thickTop="1" x14ac:dyDescent="0.3">
      <c r="B18" s="5"/>
      <c r="C18" s="5"/>
      <c r="D18" s="3"/>
      <c r="F18" s="35" t="s">
        <v>50</v>
      </c>
      <c r="G18" s="36" t="s">
        <v>51</v>
      </c>
    </row>
    <row r="19" spans="1:7" x14ac:dyDescent="0.3">
      <c r="A19" s="7" t="s">
        <v>41</v>
      </c>
      <c r="B19" s="3"/>
      <c r="C19" s="3"/>
      <c r="D19" s="3"/>
      <c r="F19" s="35" t="s">
        <v>52</v>
      </c>
      <c r="G19" s="36" t="s">
        <v>53</v>
      </c>
    </row>
    <row r="20" spans="1:7" x14ac:dyDescent="0.3">
      <c r="A20" s="7" t="s">
        <v>40</v>
      </c>
      <c r="B20" s="3"/>
      <c r="C20" s="3"/>
      <c r="D20" s="3"/>
      <c r="F20" s="35" t="s">
        <v>54</v>
      </c>
      <c r="G20" s="36" t="s">
        <v>55</v>
      </c>
    </row>
    <row r="21" spans="1:7" x14ac:dyDescent="0.3">
      <c r="B21" s="8"/>
      <c r="C21" s="8"/>
      <c r="D21" s="8"/>
      <c r="F21" s="35" t="s">
        <v>56</v>
      </c>
      <c r="G21" s="36" t="s">
        <v>57</v>
      </c>
    </row>
    <row r="22" spans="1:7" x14ac:dyDescent="0.3">
      <c r="A22" s="1" t="s">
        <v>37</v>
      </c>
      <c r="F22" s="35" t="s">
        <v>58</v>
      </c>
      <c r="G22" s="36">
        <v>0.2</v>
      </c>
    </row>
    <row r="23" spans="1:7" x14ac:dyDescent="0.3">
      <c r="A23" s="1" t="s">
        <v>13</v>
      </c>
      <c r="F23" s="30" t="s">
        <v>59</v>
      </c>
      <c r="G23" s="31" t="s">
        <v>60</v>
      </c>
    </row>
    <row r="24" spans="1:7" x14ac:dyDescent="0.3">
      <c r="A24" s="1"/>
      <c r="F24" s="30" t="s">
        <v>61</v>
      </c>
      <c r="G24" s="31" t="s">
        <v>60</v>
      </c>
    </row>
    <row r="25" spans="1:7" x14ac:dyDescent="0.3">
      <c r="B25" s="16" t="s">
        <v>65</v>
      </c>
      <c r="D25" s="16" t="s">
        <v>65</v>
      </c>
      <c r="E25" s="18" t="s">
        <v>64</v>
      </c>
    </row>
    <row r="26" spans="1:7" x14ac:dyDescent="0.3">
      <c r="A26" s="1" t="s">
        <v>14</v>
      </c>
      <c r="B26" s="15" t="s">
        <v>62</v>
      </c>
      <c r="C26" s="9"/>
      <c r="D26" s="15" t="s">
        <v>63</v>
      </c>
      <c r="E26" s="17" t="s">
        <v>69</v>
      </c>
    </row>
    <row r="27" spans="1:7" x14ac:dyDescent="0.3">
      <c r="A27" s="2" t="s">
        <v>15</v>
      </c>
      <c r="B27" s="3">
        <v>24100</v>
      </c>
      <c r="C27" s="3"/>
      <c r="D27" s="3">
        <v>25000</v>
      </c>
      <c r="E27" s="3">
        <v>25000</v>
      </c>
    </row>
    <row r="28" spans="1:7" x14ac:dyDescent="0.3">
      <c r="A28" s="2" t="s">
        <v>16</v>
      </c>
      <c r="B28" s="3">
        <v>763900</v>
      </c>
      <c r="C28" s="3"/>
      <c r="D28" s="3">
        <v>805556</v>
      </c>
      <c r="E28" s="3">
        <f>50*G14/365</f>
        <v>890410.95890410955</v>
      </c>
    </row>
    <row r="29" spans="1:7" x14ac:dyDescent="0.3">
      <c r="A29" s="2" t="s">
        <v>17</v>
      </c>
      <c r="B29" s="4">
        <v>763445</v>
      </c>
      <c r="C29" s="4"/>
      <c r="D29" s="4">
        <v>700625</v>
      </c>
      <c r="E29" s="4">
        <f>D6/7</f>
        <v>677719.91555242788</v>
      </c>
    </row>
    <row r="30" spans="1:7" x14ac:dyDescent="0.3">
      <c r="A30" s="7" t="s">
        <v>18</v>
      </c>
      <c r="B30" s="10">
        <f>SUM(B27:B29)</f>
        <v>1551445</v>
      </c>
      <c r="C30" s="10"/>
      <c r="D30" s="10">
        <f>SUM(D27:D29)</f>
        <v>1531181</v>
      </c>
      <c r="E30" s="10">
        <f>SUM(E27:E29)</f>
        <v>1593130.8744565374</v>
      </c>
    </row>
    <row r="31" spans="1:7" x14ac:dyDescent="0.3">
      <c r="A31" s="2" t="s">
        <v>19</v>
      </c>
      <c r="B31" s="3">
        <v>1691707</v>
      </c>
      <c r="C31" s="3"/>
      <c r="D31" s="3">
        <v>2093819</v>
      </c>
      <c r="E31" s="3">
        <f>D31+400000</f>
        <v>2493819</v>
      </c>
    </row>
    <row r="32" spans="1:7" x14ac:dyDescent="0.3">
      <c r="A32" s="2" t="s">
        <v>20</v>
      </c>
      <c r="B32" s="3">
        <v>-348000</v>
      </c>
      <c r="C32" s="3"/>
      <c r="D32" s="3">
        <v>-500000</v>
      </c>
      <c r="E32" s="3">
        <f>-D11+D32</f>
        <v>-685000</v>
      </c>
    </row>
    <row r="33" spans="1:12" x14ac:dyDescent="0.3">
      <c r="A33" s="2" t="s">
        <v>21</v>
      </c>
      <c r="B33" s="11">
        <f>B31+B32</f>
        <v>1343707</v>
      </c>
      <c r="C33" s="11"/>
      <c r="D33" s="11">
        <f>D31+D32</f>
        <v>1593819</v>
      </c>
      <c r="E33" s="11">
        <f>E31+E32</f>
        <v>1808819</v>
      </c>
    </row>
    <row r="34" spans="1:12" ht="15" thickBot="1" x14ac:dyDescent="0.35">
      <c r="A34" s="12" t="s">
        <v>22</v>
      </c>
      <c r="B34" s="13">
        <f>B33+B30</f>
        <v>2895152</v>
      </c>
      <c r="C34" s="13"/>
      <c r="D34" s="13">
        <f>D33+D30</f>
        <v>3125000</v>
      </c>
      <c r="E34" s="13">
        <f>E30+E33</f>
        <v>3401949.8744565374</v>
      </c>
    </row>
    <row r="35" spans="1:12" ht="15" thickTop="1" x14ac:dyDescent="0.3">
      <c r="A35" s="1" t="s">
        <v>23</v>
      </c>
      <c r="B35" s="3"/>
      <c r="C35" s="3"/>
      <c r="D35" s="3"/>
      <c r="E35" s="3"/>
    </row>
    <row r="36" spans="1:12" x14ac:dyDescent="0.3">
      <c r="A36" s="2" t="s">
        <v>24</v>
      </c>
      <c r="B36" s="3">
        <v>400500</v>
      </c>
      <c r="C36" s="3"/>
      <c r="D36" s="3">
        <v>230000</v>
      </c>
      <c r="E36" s="3">
        <f>D36*1.2</f>
        <v>276000</v>
      </c>
    </row>
    <row r="37" spans="1:12" x14ac:dyDescent="0.3">
      <c r="A37" s="2" t="s">
        <v>25</v>
      </c>
      <c r="B37" s="3">
        <v>370000</v>
      </c>
      <c r="C37" s="3"/>
      <c r="D37" s="3">
        <v>311000</v>
      </c>
      <c r="E37" s="3">
        <f>D37</f>
        <v>311000</v>
      </c>
      <c r="J37" t="s">
        <v>78</v>
      </c>
      <c r="L37" s="45">
        <f>E30/E39</f>
        <v>2.4065421064298147</v>
      </c>
    </row>
    <row r="38" spans="1:12" x14ac:dyDescent="0.3">
      <c r="A38" s="2" t="s">
        <v>26</v>
      </c>
      <c r="B38" s="4">
        <v>100902</v>
      </c>
      <c r="C38" s="4"/>
      <c r="D38" s="4">
        <v>75000</v>
      </c>
      <c r="E38" s="4">
        <f>D38</f>
        <v>75000</v>
      </c>
      <c r="J38" t="s">
        <v>79</v>
      </c>
      <c r="L38" s="32">
        <f>(E30-E29)/E39</f>
        <v>1.3827960104291686</v>
      </c>
    </row>
    <row r="39" spans="1:12" x14ac:dyDescent="0.3">
      <c r="A39" s="2" t="s">
        <v>27</v>
      </c>
      <c r="B39" s="3">
        <f>SUM(B36:B38)</f>
        <v>871402</v>
      </c>
      <c r="C39" s="3"/>
      <c r="D39" s="3">
        <f>SUM(D36:D38)</f>
        <v>616000</v>
      </c>
      <c r="E39" s="3">
        <f>SUM(E36:E38)</f>
        <v>662000</v>
      </c>
    </row>
    <row r="40" spans="1:12" x14ac:dyDescent="0.3">
      <c r="A40" s="41" t="s">
        <v>28</v>
      </c>
      <c r="B40" s="4">
        <v>700000</v>
      </c>
      <c r="C40" s="4"/>
      <c r="D40" s="42">
        <v>1165250</v>
      </c>
      <c r="E40" s="4">
        <f>D40</f>
        <v>1165250</v>
      </c>
      <c r="J40" t="s">
        <v>80</v>
      </c>
      <c r="L40" s="33">
        <f>E41/E34</f>
        <v>0.53711843719975561</v>
      </c>
    </row>
    <row r="41" spans="1:12" x14ac:dyDescent="0.3">
      <c r="A41" s="7" t="s">
        <v>29</v>
      </c>
      <c r="B41" s="10">
        <f>B39+B40</f>
        <v>1571402</v>
      </c>
      <c r="C41" s="10"/>
      <c r="D41" s="10">
        <f>D39+D40</f>
        <v>1781250</v>
      </c>
      <c r="E41" s="10">
        <f>E40+E39</f>
        <v>1827250</v>
      </c>
    </row>
    <row r="42" spans="1:12" x14ac:dyDescent="0.3">
      <c r="A42" s="41" t="s">
        <v>30</v>
      </c>
      <c r="B42" s="3">
        <v>50000</v>
      </c>
      <c r="C42" s="3"/>
      <c r="D42" s="43">
        <v>50000</v>
      </c>
      <c r="E42" s="3">
        <f>D42</f>
        <v>50000</v>
      </c>
      <c r="J42" t="s">
        <v>81</v>
      </c>
      <c r="L42" s="33">
        <f>(D17-2500*1.2)/E34</f>
        <v>1.827899844148528E-2</v>
      </c>
    </row>
    <row r="43" spans="1:12" x14ac:dyDescent="0.3">
      <c r="A43" s="41" t="s">
        <v>31</v>
      </c>
      <c r="B43" s="3">
        <v>400000</v>
      </c>
      <c r="C43" s="3"/>
      <c r="D43" s="43">
        <v>400000</v>
      </c>
      <c r="E43" s="3">
        <f>D43</f>
        <v>400000</v>
      </c>
      <c r="J43" t="s">
        <v>82</v>
      </c>
      <c r="L43" s="33">
        <f>(D17-2500*1.2)/(E46-E42)</f>
        <v>4.6443084925460058E-2</v>
      </c>
    </row>
    <row r="44" spans="1:12" x14ac:dyDescent="0.3">
      <c r="A44" s="41" t="s">
        <v>32</v>
      </c>
      <c r="B44" s="3">
        <v>593750</v>
      </c>
      <c r="C44" s="3"/>
      <c r="D44" s="43">
        <v>593750</v>
      </c>
      <c r="E44" s="3">
        <f>D44</f>
        <v>593750</v>
      </c>
    </row>
    <row r="45" spans="1:12" x14ac:dyDescent="0.3">
      <c r="A45" s="41" t="s">
        <v>33</v>
      </c>
      <c r="B45" s="4">
        <v>280000</v>
      </c>
      <c r="C45" s="4"/>
      <c r="D45" s="42">
        <v>300000</v>
      </c>
      <c r="E45" s="4">
        <f>D45+D17-20000</f>
        <v>345184.23645320209</v>
      </c>
    </row>
    <row r="46" spans="1:12" x14ac:dyDescent="0.3">
      <c r="A46" s="7" t="s">
        <v>34</v>
      </c>
      <c r="B46" s="10">
        <f>SUM(B42:B45)</f>
        <v>1323750</v>
      </c>
      <c r="C46" s="10"/>
      <c r="D46" s="10">
        <f>SUM(D42:D45)</f>
        <v>1343750</v>
      </c>
      <c r="E46" s="26">
        <f>SUM(E42:E45)</f>
        <v>1388934.2364532021</v>
      </c>
    </row>
    <row r="47" spans="1:12" ht="15" thickBot="1" x14ac:dyDescent="0.35">
      <c r="A47" s="12" t="s">
        <v>35</v>
      </c>
      <c r="B47" s="13">
        <f>B41+B46</f>
        <v>2895152</v>
      </c>
      <c r="C47" s="13"/>
      <c r="D47" s="13">
        <f>D41+D46</f>
        <v>3125000</v>
      </c>
      <c r="E47" s="5">
        <f>E41+E46</f>
        <v>3216184.2364532021</v>
      </c>
    </row>
    <row r="48" spans="1:12" ht="15" thickTop="1" x14ac:dyDescent="0.3">
      <c r="B48" s="3"/>
      <c r="C48" s="3"/>
      <c r="D48" s="39" t="s">
        <v>71</v>
      </c>
      <c r="E48" s="32">
        <f>E34-E47</f>
        <v>185765.63800333533</v>
      </c>
    </row>
    <row r="49" spans="1:5" x14ac:dyDescent="0.3">
      <c r="B49" s="3"/>
      <c r="C49" s="3"/>
      <c r="D49" s="3" t="s">
        <v>72</v>
      </c>
      <c r="E49" s="40">
        <f>E47+E48</f>
        <v>3401949.8744565374</v>
      </c>
    </row>
    <row r="50" spans="1:5" x14ac:dyDescent="0.3">
      <c r="A50" s="7" t="s">
        <v>39</v>
      </c>
    </row>
    <row r="51" spans="1:5" x14ac:dyDescent="0.3">
      <c r="A51" s="7" t="s">
        <v>38</v>
      </c>
    </row>
    <row r="52" spans="1:5" x14ac:dyDescent="0.3">
      <c r="A52" s="7" t="s">
        <v>36</v>
      </c>
    </row>
    <row r="55" spans="1:5" x14ac:dyDescent="0.3">
      <c r="A55" s="2" t="s">
        <v>76</v>
      </c>
    </row>
    <row r="56" spans="1:5" x14ac:dyDescent="0.3">
      <c r="A56" s="2" t="str">
        <f>A42</f>
        <v>Acciones Preferentes</v>
      </c>
      <c r="B56" s="3">
        <f>D40</f>
        <v>1165250</v>
      </c>
      <c r="C56" s="2" t="s">
        <v>73</v>
      </c>
    </row>
    <row r="57" spans="1:5" x14ac:dyDescent="0.3">
      <c r="A57" s="2" t="str">
        <f>A44</f>
        <v>Capital Pagado Adicional</v>
      </c>
      <c r="B57" s="3">
        <f>D42</f>
        <v>50000</v>
      </c>
      <c r="C57" s="2" t="s">
        <v>74</v>
      </c>
    </row>
    <row r="58" spans="1:5" x14ac:dyDescent="0.3">
      <c r="A58" s="2" t="str">
        <f t="shared" ref="A58:A60" si="1">A45</f>
        <v>Ganancias Retenidas</v>
      </c>
      <c r="B58" s="3">
        <f>D43</f>
        <v>400000</v>
      </c>
      <c r="C58" s="2" t="s">
        <v>75</v>
      </c>
    </row>
    <row r="59" spans="1:5" x14ac:dyDescent="0.3">
      <c r="A59" s="2" t="str">
        <f t="shared" si="1"/>
        <v>Total de Patrimonio</v>
      </c>
      <c r="B59" s="3">
        <f>D44</f>
        <v>593750</v>
      </c>
      <c r="C59" s="2" t="s">
        <v>75</v>
      </c>
    </row>
    <row r="60" spans="1:5" x14ac:dyDescent="0.3">
      <c r="A60" s="2" t="str">
        <f t="shared" si="1"/>
        <v>Total de Pasivo y Capital</v>
      </c>
      <c r="B60" s="4">
        <f>D45</f>
        <v>300000</v>
      </c>
      <c r="C60" s="2" t="s">
        <v>75</v>
      </c>
    </row>
    <row r="61" spans="1:5" x14ac:dyDescent="0.3">
      <c r="B61" s="3">
        <f>SUM(B56:B60)</f>
        <v>2509000</v>
      </c>
    </row>
    <row r="62" spans="1:5" x14ac:dyDescent="0.3">
      <c r="D62" s="2" t="s">
        <v>77</v>
      </c>
    </row>
    <row r="63" spans="1:5" x14ac:dyDescent="0.3">
      <c r="A63" s="2" t="s">
        <v>73</v>
      </c>
      <c r="B63" s="3">
        <f>B56</f>
        <v>1165250</v>
      </c>
      <c r="C63" s="44">
        <f>B63/B$66</f>
        <v>0.4644280589876445</v>
      </c>
      <c r="D63" s="3">
        <f>E$48*C63</f>
        <v>86274.774684490432</v>
      </c>
    </row>
    <row r="64" spans="1:5" x14ac:dyDescent="0.3">
      <c r="A64" s="2" t="s">
        <v>74</v>
      </c>
      <c r="B64" s="3">
        <f>B57</f>
        <v>50000</v>
      </c>
      <c r="C64" s="44">
        <f t="shared" ref="C64:C65" si="2">B64/B$66</f>
        <v>1.9928258270227182E-2</v>
      </c>
      <c r="D64" s="3">
        <f>E$48*C64</f>
        <v>3701.9856118639964</v>
      </c>
    </row>
    <row r="65" spans="1:4" x14ac:dyDescent="0.3">
      <c r="A65" s="2" t="s">
        <v>75</v>
      </c>
      <c r="B65" s="4">
        <f>SUM(B58:B60)</f>
        <v>1293750</v>
      </c>
      <c r="C65" s="44">
        <f t="shared" si="2"/>
        <v>0.51564368274212835</v>
      </c>
      <c r="D65" s="3">
        <f t="shared" ref="D64:D65" si="3">E$48*C65</f>
        <v>95788.8777069809</v>
      </c>
    </row>
    <row r="66" spans="1:4" x14ac:dyDescent="0.3">
      <c r="B66" s="3">
        <f>SUM(B63:B65)</f>
        <v>2509000</v>
      </c>
      <c r="D66" s="5">
        <f>SUM(D63:D65)</f>
        <v>185765.63800333533</v>
      </c>
    </row>
  </sheetData>
  <pageMargins left="0.7" right="0.7" top="0.75" bottom="0.75" header="0.3" footer="0.3"/>
  <pageSetup orientation="portrait" r:id="rId1"/>
  <ignoredErrors>
    <ignoredError sqref="B30" formulaRange="1"/>
  </ignoredError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ESTADOS FINANCIEROS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Vanessa Paz</dc:creator>
  <cp:lastModifiedBy>Julio Ruiz Coto</cp:lastModifiedBy>
  <dcterms:created xsi:type="dcterms:W3CDTF">2022-09-08T20:13:22Z</dcterms:created>
  <dcterms:modified xsi:type="dcterms:W3CDTF">2024-02-14T01:16:31Z</dcterms:modified>
</cp:coreProperties>
</file>