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B517496F-7D7D-48D6-9C89-D660925C3A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átula" sheetId="3" r:id="rId1"/>
    <sheet name="Table 1" sheetId="1" r:id="rId2"/>
    <sheet name="Razones financie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7" i="1" l="1"/>
  <c r="B116" i="1"/>
  <c r="B115" i="1"/>
  <c r="B114" i="1"/>
  <c r="B113" i="1"/>
  <c r="C105" i="1"/>
  <c r="C104" i="1"/>
  <c r="C94" i="1"/>
  <c r="C100" i="1"/>
  <c r="B99" i="1"/>
  <c r="B98" i="1"/>
  <c r="B97" i="1"/>
  <c r="B96" i="1"/>
  <c r="C88" i="1"/>
  <c r="C91" i="1"/>
  <c r="C90" i="1"/>
  <c r="C75" i="1"/>
  <c r="C86" i="1"/>
  <c r="C85" i="1"/>
  <c r="C81" i="1"/>
  <c r="B84" i="1"/>
  <c r="C83" i="1"/>
  <c r="C82" i="1"/>
  <c r="C79" i="1"/>
  <c r="B77" i="1"/>
  <c r="I34" i="1" l="1"/>
  <c r="I35" i="1"/>
  <c r="I36" i="1"/>
  <c r="I33" i="1"/>
  <c r="I10" i="1"/>
  <c r="H34" i="1"/>
  <c r="H35" i="1"/>
  <c r="H36" i="1"/>
  <c r="H33" i="1"/>
  <c r="G34" i="1"/>
  <c r="G35" i="1"/>
  <c r="G36" i="1"/>
  <c r="G33" i="1"/>
  <c r="G10" i="1"/>
  <c r="B76" i="1"/>
  <c r="G25" i="1"/>
  <c r="E34" i="1"/>
  <c r="E35" i="1"/>
  <c r="E36" i="1"/>
  <c r="E33" i="1"/>
  <c r="C34" i="1"/>
  <c r="C35" i="1"/>
  <c r="C36" i="1"/>
  <c r="C33" i="1"/>
  <c r="C29" i="1"/>
  <c r="C30" i="1"/>
  <c r="C10" i="1"/>
  <c r="I23" i="1"/>
  <c r="I24" i="1"/>
  <c r="I25" i="1"/>
  <c r="I26" i="1"/>
  <c r="I27" i="1"/>
  <c r="I30" i="1"/>
  <c r="I31" i="1"/>
  <c r="I22" i="1"/>
  <c r="I11" i="1"/>
  <c r="H29" i="1"/>
  <c r="H30" i="1"/>
  <c r="H31" i="1"/>
  <c r="H23" i="1"/>
  <c r="H24" i="1"/>
  <c r="H25" i="1"/>
  <c r="H26" i="1"/>
  <c r="H27" i="1"/>
  <c r="H22" i="1"/>
  <c r="G23" i="1"/>
  <c r="G24" i="1"/>
  <c r="G26" i="1"/>
  <c r="G27" i="1"/>
  <c r="G30" i="1"/>
  <c r="G31" i="1"/>
  <c r="G22" i="1"/>
  <c r="E23" i="1"/>
  <c r="E24" i="1"/>
  <c r="E25" i="1"/>
  <c r="E26" i="1"/>
  <c r="E27" i="1"/>
  <c r="E30" i="1"/>
  <c r="E31" i="1"/>
  <c r="E22" i="1"/>
  <c r="C31" i="1"/>
  <c r="C23" i="1"/>
  <c r="C24" i="1"/>
  <c r="C25" i="1"/>
  <c r="C26" i="1"/>
  <c r="C27" i="1"/>
  <c r="C22" i="1"/>
  <c r="I19" i="1"/>
  <c r="I12" i="1"/>
  <c r="I13" i="1"/>
  <c r="I14" i="1"/>
  <c r="I15" i="1"/>
  <c r="I16" i="1"/>
  <c r="I17" i="1"/>
  <c r="I18" i="1"/>
  <c r="H12" i="1"/>
  <c r="H11" i="1"/>
  <c r="H13" i="1"/>
  <c r="H14" i="1"/>
  <c r="H15" i="1"/>
  <c r="H16" i="1"/>
  <c r="H17" i="1"/>
  <c r="H18" i="1"/>
  <c r="H19" i="1"/>
  <c r="H10" i="1"/>
  <c r="G11" i="1"/>
  <c r="G12" i="1"/>
  <c r="G13" i="1"/>
  <c r="G14" i="1"/>
  <c r="G15" i="1"/>
  <c r="G16" i="1"/>
  <c r="G17" i="1"/>
  <c r="G18" i="1"/>
  <c r="G19" i="1"/>
  <c r="K21" i="1"/>
  <c r="C19" i="1"/>
  <c r="C11" i="1"/>
  <c r="C12" i="1"/>
  <c r="C13" i="1"/>
  <c r="C14" i="1"/>
  <c r="C15" i="1"/>
  <c r="C16" i="1"/>
  <c r="C17" i="1"/>
  <c r="C18" i="1"/>
  <c r="E11" i="1"/>
  <c r="E12" i="1"/>
  <c r="E13" i="1"/>
  <c r="E14" i="1"/>
  <c r="E15" i="1"/>
  <c r="E16" i="1"/>
  <c r="E17" i="1"/>
  <c r="E18" i="1"/>
  <c r="E19" i="1"/>
  <c r="E10" i="1"/>
  <c r="D56" i="2"/>
  <c r="D52" i="2"/>
  <c r="D49" i="2"/>
  <c r="D46" i="2"/>
  <c r="D41" i="2"/>
  <c r="F38" i="2"/>
  <c r="D38" i="2"/>
  <c r="D29" i="2"/>
  <c r="D26" i="2"/>
  <c r="D23" i="2"/>
  <c r="H44" i="1"/>
  <c r="D19" i="2"/>
  <c r="D16" i="2"/>
  <c r="F10" i="2"/>
  <c r="D10" i="2"/>
  <c r="D7" i="2"/>
  <c r="F7" i="2"/>
  <c r="F30" i="1" l="1"/>
  <c r="F31" i="1"/>
  <c r="F33" i="1"/>
  <c r="F34" i="1"/>
  <c r="F35" i="1"/>
  <c r="F36" i="1"/>
  <c r="F37" i="1"/>
  <c r="F23" i="1"/>
  <c r="F24" i="1"/>
  <c r="F25" i="1"/>
  <c r="F26" i="1"/>
  <c r="F27" i="1"/>
  <c r="F22" i="1"/>
  <c r="F11" i="1"/>
  <c r="F12" i="1"/>
  <c r="F13" i="1"/>
  <c r="F14" i="1"/>
  <c r="F15" i="1"/>
  <c r="F16" i="1"/>
  <c r="F17" i="1"/>
  <c r="F18" i="1"/>
  <c r="F19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tc={79347C83-1FA1-4055-8B7B-D21F08E899C7}</author>
    <author>tc={9359C1E6-6A9D-460C-91F1-37E840F9CA45}</author>
    <author>tc={BAC4E2E6-85DC-46B1-8FB8-FE0A55F01E15}</author>
    <author>tc={A06079B3-BC16-4D50-9BD5-F59E98E4B731}</author>
    <author>tc={371AEB63-BCDE-4E65-B1F6-2EC7971C79B0}</author>
    <author>tc={DDE0F46C-B8EE-46D3-B03A-6017D54131D4}</author>
    <author>tc={EFB9405B-8BB1-4DEB-B008-F592B432E62A}</author>
    <author>tc={6557FEE9-A0AE-45E2-9185-2FEA014C9D78}</author>
    <author>tc={1903F409-C3A0-4D8F-9E9C-CACCB41645B4}</author>
    <author>tc={2BA9B241-45EA-48B5-BEDF-4D645F61B06F}</author>
    <author>tc={F9982427-2ACB-471B-8B77-E5C5812CAFE9}</author>
    <author>tc={C1F2ACA1-39ED-4791-9868-974072CAEF99}</author>
  </authors>
  <commentList>
    <comment ref="B6" authorId="0" shapeId="0" xr:uid="{79347C83-1FA1-4055-8B7B-D21F08E899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tenemos para pagar a los proveedores</t>
      </text>
    </comment>
    <comment ref="C10" authorId="1" shapeId="0" xr:uid="{9359C1E6-6A9D-460C-91F1-37E840F9CA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Inventario mas dificil de convertirlo a efectivo</t>
      </text>
    </comment>
    <comment ref="B23" authorId="2" shapeId="0" xr:uid="{BAC4E2E6-85DC-46B1-8FB8-FE0A55F01E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Cuanto en ese año se tardan en pagar las cuentas</t>
      </text>
    </comment>
    <comment ref="B33" authorId="3" shapeId="0" xr:uid="{A06079B3-BC16-4D50-9BD5-F59E98E4B73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Días que la empresa tarda en pagar sus deudas a los proveedores</t>
      </text>
    </comment>
    <comment ref="B37" authorId="4" shapeId="0" xr:uid="{371AEB63-BCDE-4E65-B1F6-2EC7971C79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Eficiencia en el manejo de deuda</t>
      </text>
    </comment>
    <comment ref="B41" authorId="5" shapeId="0" xr:uid="{DDE0F46C-B8EE-46D3-B03A-6017D54131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Cuantas veces tiene la empresa de capacidad de cubrir sus interés atreves de sus utilidades</t>
      </text>
    </comment>
    <comment ref="B45" authorId="6" shapeId="0" xr:uid="{EFB9405B-8BB1-4DEB-B008-F592B432E62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tanta ganancia estan obteniendo en los negocios</t>
      </text>
    </comment>
    <comment ref="B59" authorId="7" shapeId="0" xr:uid="{6557FEE9-A0AE-45E2-9185-2FEA014C9D7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Como mira el entorno a la empresa. ¿Voy a crecer?</t>
      </text>
    </comment>
    <comment ref="D60" authorId="8" shapeId="0" xr:uid="{1903F409-C3A0-4D8F-9E9C-CACCB41645B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Precio actual en el marcado </t>
      </text>
    </comment>
    <comment ref="D61" authorId="9" shapeId="0" xr:uid="{2BA9B241-45EA-48B5-BEDF-4D645F61B0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calcula dividiendo la utilidad del periodo/No de acciones comunes</t>
      </text>
    </comment>
    <comment ref="C63" authorId="10" shapeId="0" xr:uid="{F9982427-2ACB-471B-8B77-E5C5812CAFE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</t>
      </text>
    </comment>
    <comment ref="C64" authorId="11" shapeId="0" xr:uid="{C1F2ACA1-39ED-4791-9868-974072CAEF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refiere al valor original de emision de las acciones comunes(valor que se puede obtener en el balance generar)
Respuesta:
    Dividiendo el total del capital comun/ no de acciones comunes</t>
      </text>
    </comment>
  </commentList>
</comments>
</file>

<file path=xl/sharedStrings.xml><?xml version="1.0" encoding="utf-8"?>
<sst xmlns="http://schemas.openxmlformats.org/spreadsheetml/2006/main" count="180" uniqueCount="168">
  <si>
    <r>
      <rPr>
        <b/>
        <sz val="11"/>
        <rFont val="Tahoma"/>
        <family val="2"/>
      </rPr>
      <t>CASO DE ESTUDIO: SNACKS NATURALES, S.A</t>
    </r>
  </si>
  <si>
    <r>
      <rPr>
        <sz val="12"/>
        <color rgb="FF293D30"/>
        <rFont val="Cambria"/>
        <family val="1"/>
      </rPr>
      <t xml:space="preserve">Snacks   Naturales   es   una   empresa   que   busca   desarrollar   siempre   productos   deliciosos, saludables  y  nutritivos.  Sus  ingredientes  se  caracterizan  por  ser  naturales,  y  no  contienen colorantes  ni  saborizantes  artificiales,  suelen  ser  bajos  en  sal,  azúcar  y  grasas,  y  cuentan  con un alto contenido de fibras y proteínas.
</t>
    </r>
    <r>
      <rPr>
        <sz val="12"/>
        <color rgb="FF293D30"/>
        <rFont val="Cambria"/>
        <family val="1"/>
      </rPr>
      <t>Estos  snacks  están  dirigido  a  personas  de  ambos  sexos,  de  entre  18  y  44  años,  activas,  que estudian   o   trabajan   y   gusta   proyectar   una   imagen   saludable   a   través   del   cuidado   de   su cuerpo   por   sus   hábitos   de   alimentación,   los   cuales   extienden   a   sus   familiares   y   amigos cercanos.  Les  preocupa  su  salud  y  la  de  los  suyos,  por  eso  prefieren  consumir  productos  que no  tengan  saborizantes  ni  colorantes  artificiales,  con  bajo  contenido  de  grasa  y  que  tengan una buena relación costo-calidad sin perjudicar el sabor.</t>
    </r>
  </si>
  <si>
    <r>
      <rPr>
        <sz val="12"/>
        <color rgb="FF293D30"/>
        <rFont val="Cambria"/>
        <family val="1"/>
      </rPr>
      <t>El  producto  que  actualmente  ofrecen  a  su  mercado  meta  es  un  snack  tipo  hojuela  elaborado con  harina  de  fruta  y  saborizantes  naturales,  bajo  en  grasa,  enriquecido  con  cereales  de  gran valor energético y proteico.</t>
    </r>
  </si>
  <si>
    <r>
      <rPr>
        <sz val="12"/>
        <color rgb="FF293D30"/>
        <rFont val="Cambria"/>
        <family val="1"/>
      </rPr>
      <t>La  principal  fuente  de  ingresos  (63%)   de  Sancks  Naturales  es  el  canal  tradicional,  (bodegas, tiendas,  quioscos),  el  resto  (37%)  proviene  del  canal  moderno  (supermercados,  tiendas  de conveniencia, entre otros).</t>
    </r>
  </si>
  <si>
    <r>
      <rPr>
        <sz val="12"/>
        <color rgb="FF293D30"/>
        <rFont val="Cambria"/>
        <family val="1"/>
      </rPr>
      <t xml:space="preserve">Las altas autoridades de la empresa  se habían  propuesto obtener un 5% de rentabilidad  en el año  2023.    Sus  inversionistas  tienen  una  tasa  mínima  deseada  sobre  su  inversión  del  15%. Algunas políticas operativas de la empresa son:
</t>
    </r>
    <r>
      <rPr>
        <sz val="12"/>
        <color rgb="FF293D30"/>
        <rFont val="Cambria"/>
        <family val="1"/>
      </rPr>
      <t xml:space="preserve">-     No tener más del 10% de  efectivo sobre sus activos líquidos
</t>
    </r>
    <r>
      <rPr>
        <sz val="12"/>
        <color rgb="FF293D30"/>
        <rFont val="Cambria"/>
        <family val="1"/>
      </rPr>
      <t xml:space="preserve">-     Rotar su inventario más de una vez al mes
</t>
    </r>
    <r>
      <rPr>
        <sz val="12"/>
        <color rgb="FF293D30"/>
        <rFont val="Cambria"/>
        <family val="1"/>
      </rPr>
      <t xml:space="preserve">-     Cobrar a sus clientes  no más allá de los 30 días
</t>
    </r>
    <r>
      <rPr>
        <sz val="12"/>
        <color rgb="FF293D30"/>
        <rFont val="Cambria"/>
        <family val="1"/>
      </rPr>
      <t xml:space="preserve">-     Contar con al menos el doble de  utilidades para cubrir los intereses por deuda
</t>
    </r>
    <r>
      <rPr>
        <sz val="12"/>
        <color rgb="FF293D30"/>
        <rFont val="Cambria"/>
        <family val="1"/>
      </rPr>
      <t>El  área  financiera  de  la  empresa,  le  proporcionó  los  siguientes  estados  financieros  a  fin  de que pueda comentarle su desempeño en el 2022-2023.</t>
    </r>
  </si>
  <si>
    <r>
      <rPr>
        <sz val="11"/>
        <rFont val="Verdana"/>
        <family val="2"/>
      </rPr>
      <t>SNAKS NATURALES, S.A.</t>
    </r>
  </si>
  <si>
    <r>
      <rPr>
        <b/>
        <sz val="11"/>
        <rFont val="Tahoma"/>
        <family val="2"/>
      </rPr>
      <t>BALANCE GENERAL COMPARATIVO</t>
    </r>
  </si>
  <si>
    <r>
      <rPr>
        <b/>
        <sz val="11"/>
        <color rgb="FF006FC0"/>
        <rFont val="Tahoma"/>
        <family val="2"/>
      </rPr>
      <t>ACTIVOS</t>
    </r>
  </si>
  <si>
    <r>
      <rPr>
        <b/>
        <sz val="11"/>
        <rFont val="Tahoma"/>
        <family val="2"/>
      </rPr>
      <t>ACTIVOS CORRIENTES</t>
    </r>
  </si>
  <si>
    <r>
      <rPr>
        <sz val="11"/>
        <rFont val="Verdana"/>
        <family val="2"/>
      </rPr>
      <t>Efectivo y equivalentes de efectivo</t>
    </r>
  </si>
  <si>
    <r>
      <rPr>
        <sz val="11"/>
        <rFont val="Verdana"/>
        <family val="2"/>
      </rPr>
      <t>Valores negociables</t>
    </r>
  </si>
  <si>
    <r>
      <rPr>
        <sz val="11"/>
        <rFont val="Verdana"/>
        <family val="2"/>
      </rPr>
      <t>Documentos por cobrar</t>
    </r>
  </si>
  <si>
    <r>
      <rPr>
        <sz val="11"/>
        <rFont val="Verdana"/>
        <family val="2"/>
      </rPr>
      <t>Cuentas por cobrar</t>
    </r>
  </si>
  <si>
    <r>
      <rPr>
        <sz val="11"/>
        <rFont val="Verdana"/>
        <family val="2"/>
      </rPr>
      <t>Intereses por cobrar acumulados</t>
    </r>
  </si>
  <si>
    <r>
      <rPr>
        <sz val="11"/>
        <rFont val="Verdana"/>
        <family val="2"/>
      </rPr>
      <t>Inventario</t>
    </r>
  </si>
  <si>
    <r>
      <rPr>
        <sz val="11"/>
        <rFont val="Verdana"/>
        <family val="2"/>
      </rPr>
      <t>Gastos prepagados</t>
    </r>
  </si>
  <si>
    <r>
      <rPr>
        <b/>
        <sz val="11"/>
        <rFont val="Tahoma"/>
        <family val="2"/>
      </rPr>
      <t>TOTAL ACTIVOS CORRIENTES</t>
    </r>
  </si>
  <si>
    <r>
      <rPr>
        <sz val="11"/>
        <rFont val="Verdana"/>
        <family val="2"/>
      </rPr>
      <t>PLANTA Y EQUIPO (NETO)</t>
    </r>
  </si>
  <si>
    <r>
      <rPr>
        <b/>
        <sz val="11"/>
        <rFont val="Tahoma"/>
        <family val="2"/>
      </rPr>
      <t>ACTIVO TOTAL</t>
    </r>
  </si>
  <si>
    <r>
      <rPr>
        <b/>
        <sz val="11"/>
        <color rgb="FF006FC0"/>
        <rFont val="Tahoma"/>
        <family val="2"/>
      </rPr>
      <t>PASIVOS</t>
    </r>
  </si>
  <si>
    <r>
      <rPr>
        <b/>
        <sz val="11"/>
        <rFont val="Tahoma"/>
        <family val="2"/>
      </rPr>
      <t>PASIVOS CORRIENTES</t>
    </r>
  </si>
  <si>
    <r>
      <rPr>
        <sz val="11"/>
        <rFont val="Verdana"/>
        <family val="2"/>
      </rPr>
      <t>Documentos por pagar CP</t>
    </r>
  </si>
  <si>
    <r>
      <rPr>
        <sz val="11"/>
        <rFont val="Verdana"/>
        <family val="2"/>
      </rPr>
      <t>Cuentas por pagar (proveedores)</t>
    </r>
  </si>
  <si>
    <r>
      <rPr>
        <sz val="11"/>
        <rFont val="Verdana"/>
        <family val="2"/>
      </rPr>
      <t>Intereses por pagar</t>
    </r>
  </si>
  <si>
    <r>
      <rPr>
        <sz val="11"/>
        <rFont val="Verdana"/>
        <family val="2"/>
      </rPr>
      <t>ISR por pagar</t>
    </r>
  </si>
  <si>
    <r>
      <rPr>
        <sz val="11"/>
        <rFont val="Verdana"/>
        <family val="2"/>
      </rPr>
      <t>Otros gastos acumulados por pagar</t>
    </r>
  </si>
  <si>
    <r>
      <rPr>
        <sz val="11"/>
        <rFont val="Verdana"/>
        <family val="2"/>
      </rPr>
      <t>TOTAL PASIVOS CORRIENTES</t>
    </r>
  </si>
  <si>
    <r>
      <rPr>
        <b/>
        <sz val="11"/>
        <rFont val="Tahoma"/>
        <family val="2"/>
      </rPr>
      <t>PASIVOS NO CORRIENTES</t>
    </r>
  </si>
  <si>
    <r>
      <rPr>
        <sz val="11"/>
        <rFont val="Verdana"/>
        <family val="2"/>
      </rPr>
      <t>Documentos por pagar LP</t>
    </r>
  </si>
  <si>
    <r>
      <rPr>
        <sz val="11"/>
        <rFont val="Verdana"/>
        <family val="2"/>
      </rPr>
      <t>Bonos por pagar</t>
    </r>
  </si>
  <si>
    <r>
      <rPr>
        <b/>
        <sz val="11"/>
        <color rgb="FF006FC0"/>
        <rFont val="Tahoma"/>
        <family val="2"/>
      </rPr>
      <t>PATRIMONIO</t>
    </r>
  </si>
  <si>
    <r>
      <rPr>
        <sz val="11"/>
        <rFont val="Verdana"/>
        <family val="2"/>
      </rPr>
      <t>Capital en acciones</t>
    </r>
  </si>
  <si>
    <r>
      <rPr>
        <sz val="11"/>
        <rFont val="Verdana"/>
        <family val="2"/>
      </rPr>
      <t>Capital pagado adicional</t>
    </r>
  </si>
  <si>
    <r>
      <rPr>
        <sz val="11"/>
        <rFont val="Verdana"/>
        <family val="2"/>
      </rPr>
      <t>Utilidades Retenidas</t>
    </r>
  </si>
  <si>
    <r>
      <rPr>
        <sz val="11"/>
        <rFont val="Verdana"/>
        <family val="2"/>
      </rPr>
      <t>PASIVO + PATRIMONIO</t>
    </r>
  </si>
  <si>
    <r>
      <rPr>
        <b/>
        <sz val="11"/>
        <rFont val="Tahoma"/>
        <family val="2"/>
      </rPr>
      <t>ESTADO DE RESULTADOS</t>
    </r>
  </si>
  <si>
    <r>
      <rPr>
        <sz val="11"/>
        <rFont val="Verdana"/>
        <family val="2"/>
      </rPr>
      <t>AÑO 2023</t>
    </r>
  </si>
  <si>
    <r>
      <rPr>
        <sz val="11"/>
        <rFont val="Verdana"/>
        <family val="2"/>
      </rPr>
      <t>Expresado en dólares</t>
    </r>
  </si>
  <si>
    <r>
      <rPr>
        <b/>
        <sz val="11"/>
        <rFont val="Tahoma"/>
        <family val="2"/>
      </rPr>
      <t>Ventas netas</t>
    </r>
  </si>
  <si>
    <r>
      <rPr>
        <sz val="11"/>
        <rFont val="Verdana"/>
        <family val="2"/>
      </rPr>
      <t>(-) Costo de ventas</t>
    </r>
  </si>
  <si>
    <r>
      <rPr>
        <sz val="11"/>
        <rFont val="Verdana"/>
        <family val="2"/>
      </rPr>
      <t>Utilidad Bruta</t>
    </r>
  </si>
  <si>
    <r>
      <rPr>
        <b/>
        <sz val="11"/>
        <rFont val="Tahoma"/>
        <family val="2"/>
      </rPr>
      <t>(-) Gastos de Operación</t>
    </r>
  </si>
  <si>
    <r>
      <rPr>
        <sz val="11"/>
        <rFont val="Verdana"/>
        <family val="2"/>
      </rPr>
      <t>Gastos operativos (sin depreciación)</t>
    </r>
  </si>
  <si>
    <r>
      <rPr>
        <sz val="11"/>
        <rFont val="Verdana"/>
        <family val="2"/>
      </rPr>
      <t>Depreciación</t>
    </r>
  </si>
  <si>
    <r>
      <rPr>
        <sz val="11"/>
        <rFont val="Verdana"/>
        <family val="2"/>
      </rPr>
      <t>Utilidad Operativa</t>
    </r>
  </si>
  <si>
    <r>
      <rPr>
        <b/>
        <sz val="11"/>
        <rFont val="Tahoma"/>
        <family val="2"/>
      </rPr>
      <t>(+) Otros ingresos</t>
    </r>
  </si>
  <si>
    <r>
      <rPr>
        <sz val="11"/>
        <rFont val="Verdana"/>
        <family val="2"/>
      </rPr>
      <t>Ingreso de dividendos</t>
    </r>
  </si>
  <si>
    <r>
      <rPr>
        <sz val="11"/>
        <rFont val="Verdana"/>
        <family val="2"/>
      </rPr>
      <t>Ingreso de intereses</t>
    </r>
  </si>
  <si>
    <r>
      <rPr>
        <sz val="11"/>
        <rFont val="Verdana"/>
        <family val="2"/>
      </rPr>
      <t>Ganancia en venta de activos</t>
    </r>
  </si>
  <si>
    <r>
      <rPr>
        <b/>
        <sz val="11"/>
        <rFont val="Tahoma"/>
        <family val="2"/>
      </rPr>
      <t>(-) Otros Gastos</t>
    </r>
  </si>
  <si>
    <r>
      <rPr>
        <sz val="11"/>
        <rFont val="Verdana"/>
        <family val="2"/>
      </rPr>
      <t>Gastos de intereses</t>
    </r>
  </si>
  <si>
    <r>
      <rPr>
        <sz val="11"/>
        <rFont val="Verdana"/>
        <family val="2"/>
      </rPr>
      <t>Pérdida en venta de valores</t>
    </r>
  </si>
  <si>
    <r>
      <rPr>
        <sz val="11"/>
        <rFont val="Verdana"/>
        <family val="2"/>
      </rPr>
      <t>Utilidad antes de impuestos</t>
    </r>
  </si>
  <si>
    <r>
      <rPr>
        <sz val="11"/>
        <rFont val="Verdana"/>
        <family val="2"/>
      </rPr>
      <t>(-) ISR</t>
    </r>
  </si>
  <si>
    <r>
      <rPr>
        <b/>
        <sz val="11"/>
        <color rgb="FF006FC0"/>
        <rFont val="Tahoma"/>
        <family val="2"/>
      </rPr>
      <t>Utilidad Neta</t>
    </r>
  </si>
  <si>
    <r>
      <rPr>
        <b/>
        <u/>
        <sz val="14"/>
        <rFont val="Tahoma"/>
        <family val="2"/>
      </rPr>
      <t>       AÑO 2023              </t>
    </r>
  </si>
  <si>
    <r>
      <rPr>
        <b/>
        <u/>
        <sz val="14"/>
        <rFont val="Tahoma"/>
        <family val="2"/>
      </rPr>
      <t>AÑO 2022       </t>
    </r>
  </si>
  <si>
    <r>
      <rPr>
        <sz val="14"/>
        <rFont val="Verdana"/>
        <family val="2"/>
      </rPr>
      <t>$                 -</t>
    </r>
  </si>
  <si>
    <t>Snacks naturales S.A</t>
  </si>
  <si>
    <t>Del 01 de enero al 31 de diciembre 2023</t>
  </si>
  <si>
    <t>Estado de Flujos de Efectivo</t>
  </si>
  <si>
    <t>VARIACION</t>
  </si>
  <si>
    <t>RAZONES FINANCIERAS</t>
  </si>
  <si>
    <t>Richard´s  Company, S.A.</t>
  </si>
  <si>
    <t>AÑO 2022-2023</t>
  </si>
  <si>
    <t>AÑO 2023</t>
  </si>
  <si>
    <t>AÑO 2022</t>
  </si>
  <si>
    <t>Razones de Liquidez</t>
  </si>
  <si>
    <t>Razón Corriente</t>
  </si>
  <si>
    <t>Activo Corriente</t>
  </si>
  <si>
    <t>Pasivo Corriente</t>
  </si>
  <si>
    <t>Razón Rápida</t>
  </si>
  <si>
    <t>Activo Corriente - Inventarios</t>
  </si>
  <si>
    <t>(Prueba ácida)</t>
  </si>
  <si>
    <t>ADMINISTRACION DE ACTIVOS</t>
  </si>
  <si>
    <t>Rotación de Inventarios</t>
  </si>
  <si>
    <t>Costo de Ventas</t>
  </si>
  <si>
    <t>Inventarios</t>
  </si>
  <si>
    <t>Días de Inventario</t>
  </si>
  <si>
    <t>Inventario</t>
  </si>
  <si>
    <t>(PPI)</t>
  </si>
  <si>
    <t>Costo de ventas / 365</t>
  </si>
  <si>
    <t xml:space="preserve">Días de venta Pendientes de Cobro </t>
  </si>
  <si>
    <t>Cuentas por Cobrar</t>
  </si>
  <si>
    <t>(PPC)</t>
  </si>
  <si>
    <t>Ventas Anuales / 365</t>
  </si>
  <si>
    <t>Rotación de los Activos Fijos</t>
  </si>
  <si>
    <t>Ventas</t>
  </si>
  <si>
    <t>(Activos No Corrientes)</t>
  </si>
  <si>
    <t>Activos Fijos Netos</t>
  </si>
  <si>
    <t>Rotación de los activos Totales</t>
  </si>
  <si>
    <t>Activos Totales</t>
  </si>
  <si>
    <t>Días pendientes de Pago</t>
  </si>
  <si>
    <t>Cuentas por Pagar</t>
  </si>
  <si>
    <t>(PPP)</t>
  </si>
  <si>
    <t>Compras Anuales / 365</t>
  </si>
  <si>
    <t>ADMINISTRACIÓN DE DEUDAS</t>
  </si>
  <si>
    <t>Nivel de Endeudamiento Total</t>
  </si>
  <si>
    <t>Deuda Total</t>
  </si>
  <si>
    <t>Rotación de Intereses</t>
  </si>
  <si>
    <t>UAII</t>
  </si>
  <si>
    <t>(Cobertura de Intereses)</t>
  </si>
  <si>
    <t>Cargo por Intereses</t>
  </si>
  <si>
    <t>RENTABILIDAD</t>
  </si>
  <si>
    <t>Margen de Utilidad sobre Ventas</t>
  </si>
  <si>
    <t>Ingreso Neto para Acc. Comunes</t>
  </si>
  <si>
    <t>Generación Básica de Utilidades</t>
  </si>
  <si>
    <t>Rendimiento sobre Activos (ROA)</t>
  </si>
  <si>
    <t>UDAC</t>
  </si>
  <si>
    <t>Rendimiento sobre Capital Contable</t>
  </si>
  <si>
    <t>(ROE)</t>
  </si>
  <si>
    <t>Capital Contable Común</t>
  </si>
  <si>
    <t>VALOR DE MERCADO</t>
  </si>
  <si>
    <t>Precio/Utilidad   (P/E)</t>
  </si>
  <si>
    <t>Precio por Acción</t>
  </si>
  <si>
    <t>Utilidades por Acción</t>
  </si>
  <si>
    <t>Valor de Mercado/Valor en</t>
  </si>
  <si>
    <t>Precio de Mercado por Acción</t>
  </si>
  <si>
    <t>Libros</t>
  </si>
  <si>
    <t>Valor en Libros por Acción</t>
  </si>
  <si>
    <t>%V</t>
  </si>
  <si>
    <t>%H</t>
  </si>
  <si>
    <t>Diferencia</t>
  </si>
  <si>
    <t>% ΔV</t>
  </si>
  <si>
    <r>
      <rPr>
        <b/>
        <sz val="11"/>
        <rFont val="Verdana"/>
        <family val="2"/>
      </rPr>
      <t>TOTAL PASIVOS</t>
    </r>
  </si>
  <si>
    <r>
      <rPr>
        <b/>
        <sz val="11"/>
        <rFont val="Verdana"/>
        <family val="2"/>
      </rPr>
      <t>PATROMONIO TOTAL</t>
    </r>
  </si>
  <si>
    <t>Estado de Flujo efectivo</t>
  </si>
  <si>
    <t>Expresado en Dólares</t>
  </si>
  <si>
    <t>FNE por Actividades de Operación</t>
  </si>
  <si>
    <t>Utilidad del Período</t>
  </si>
  <si>
    <t>(+) Depreciación</t>
  </si>
  <si>
    <t>(-) Otros ingresos</t>
  </si>
  <si>
    <t>Disminución en Inventario</t>
  </si>
  <si>
    <t>Disminición en gastos preparados</t>
  </si>
  <si>
    <t>Disminucipon de documentos por pagar</t>
  </si>
  <si>
    <t>Aumento en proveedores</t>
  </si>
  <si>
    <t>Disminución en ISR por pagar</t>
  </si>
  <si>
    <t>Disminución en otros gastos acumulados</t>
  </si>
  <si>
    <t>FNE por actividad de inversión</t>
  </si>
  <si>
    <t>Disminución en documentos por cobrar</t>
  </si>
  <si>
    <t>Disminución en planta y equipo</t>
  </si>
  <si>
    <t>FNE por actividades de financiamiento</t>
  </si>
  <si>
    <t>Aumento en documentos por pagar</t>
  </si>
  <si>
    <t>Aumento en intereses por pagar</t>
  </si>
  <si>
    <t>Aumento en bonos por pagar</t>
  </si>
  <si>
    <t>Aumento en capital de acciones</t>
  </si>
  <si>
    <t>Aumento en capital adicional</t>
  </si>
  <si>
    <t>Pago de dividendos</t>
  </si>
  <si>
    <t>Suma FNE del período</t>
  </si>
  <si>
    <t>(+)Saldo de efectivo al inicio del período</t>
  </si>
  <si>
    <t>Saldo de efectivo al final del período</t>
  </si>
  <si>
    <t>SNACK NATURALES S.A.</t>
  </si>
  <si>
    <t>ESTADO DE UTILIDADES RETENIDAS</t>
  </si>
  <si>
    <t>Año 2023</t>
  </si>
  <si>
    <t>Expresado en dolares</t>
  </si>
  <si>
    <t>Saldo de utilidades Retenidas al inicio del período</t>
  </si>
  <si>
    <t>(+) Utilidad neta del período</t>
  </si>
  <si>
    <t>Utilidad disponible para los accionistas comunes y preferentes</t>
  </si>
  <si>
    <t>(-) Dividendos comunes</t>
  </si>
  <si>
    <t>Saldo de utilidades retenidas al final del período</t>
  </si>
  <si>
    <t>Universidad Rafael Landívar</t>
  </si>
  <si>
    <t>Facultad de ingeniería</t>
  </si>
  <si>
    <t>Fundamentos de administración de análsis financiero</t>
  </si>
  <si>
    <t>Catedrático: Ingra. Vanessa Paz</t>
  </si>
  <si>
    <t>CASO 1: SNACK SALUDABLES</t>
  </si>
  <si>
    <t xml:space="preserve"> Julio Ruiz 1284719 </t>
  </si>
  <si>
    <t>Michelle Raitarsky  1139220</t>
  </si>
  <si>
    <t>Mariandre Gomez Espino  1000119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</si>
</sst>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00"/>
    <numFmt numFmtId="166" formatCode="0.0%"/>
    <numFmt numFmtId="167" formatCode="_-[$Q-100A]* #,##0.00_-;\-[$Q-100A]* #,##0.00_-;_-[$Q-100A]* &quot;-&quot;??_-;_-@_-"/>
  </numFmts>
  <fonts count="24" x14ac:knownFonts="1">
    <font>
      <sz val="10"/>
      <color rgb="FF000000"/>
      <name val="Times New Roman"/>
      <charset val="204"/>
    </font>
    <font>
      <b/>
      <sz val="11"/>
      <name val="Tahoma"/>
      <family val="2"/>
    </font>
    <font>
      <sz val="12"/>
      <name val="Cambria"/>
      <family val="1"/>
    </font>
    <font>
      <sz val="12"/>
      <color rgb="FF293D30"/>
      <name val="Cambria"/>
      <family val="1"/>
    </font>
    <font>
      <sz val="11"/>
      <name val="Verdana"/>
      <family val="2"/>
    </font>
    <font>
      <b/>
      <sz val="11"/>
      <color rgb="FF006FC0"/>
      <name val="Tahoma"/>
      <family val="2"/>
    </font>
    <font>
      <sz val="14"/>
      <color rgb="FF000000"/>
      <name val="Times New Roman"/>
      <family val="1"/>
    </font>
    <font>
      <b/>
      <u/>
      <sz val="14"/>
      <name val="Tahoma"/>
      <family val="2"/>
    </font>
    <font>
      <b/>
      <sz val="14"/>
      <color rgb="FF000000"/>
      <name val="Times New Roman"/>
      <family val="1"/>
    </font>
    <font>
      <sz val="14"/>
      <name val="Verdana"/>
      <family val="2"/>
    </font>
    <font>
      <b/>
      <sz val="14"/>
      <color rgb="FF0070C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name val="Verdana"/>
      <family val="2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1"/>
      <name val="Calibri"/>
      <family val="2"/>
      <scheme val="minor"/>
    </font>
    <font>
      <b/>
      <sz val="10"/>
      <name val="Times New Roman"/>
      <family val="1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67"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64" fontId="6" fillId="0" borderId="4" xfId="0" applyNumberFormat="1" applyFont="1" applyBorder="1" applyAlignment="1">
      <alignment horizontal="left" vertical="top"/>
    </xf>
    <xf numFmtId="164" fontId="10" fillId="0" borderId="5" xfId="0" applyNumberFormat="1" applyFont="1" applyBorder="1" applyAlignment="1">
      <alignment horizontal="left" vertical="top"/>
    </xf>
    <xf numFmtId="0" fontId="6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4" fillId="3" borderId="0" xfId="0" applyFont="1" applyFill="1"/>
    <xf numFmtId="0" fontId="0" fillId="3" borderId="0" xfId="0" applyFill="1" applyAlignment="1">
      <alignment horizontal="center"/>
    </xf>
    <xf numFmtId="0" fontId="14" fillId="0" borderId="0" xfId="0" applyFont="1"/>
    <xf numFmtId="0" fontId="0" fillId="3" borderId="0" xfId="0" applyFill="1"/>
    <xf numFmtId="0" fontId="14" fillId="3" borderId="0" xfId="0" applyFont="1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vertical="top"/>
    </xf>
    <xf numFmtId="9" fontId="0" fillId="3" borderId="0" xfId="1" applyFont="1" applyFill="1" applyAlignment="1">
      <alignment horizontal="center"/>
    </xf>
    <xf numFmtId="165" fontId="0" fillId="3" borderId="0" xfId="1" applyNumberFormat="1" applyFont="1" applyFill="1" applyAlignment="1">
      <alignment horizontal="center" vertical="center"/>
    </xf>
    <xf numFmtId="10" fontId="0" fillId="3" borderId="0" xfId="1" applyNumberFormat="1" applyFont="1" applyFill="1" applyAlignment="1">
      <alignment horizontal="center"/>
    </xf>
    <xf numFmtId="166" fontId="0" fillId="3" borderId="0" xfId="1" applyNumberFormat="1" applyFont="1" applyFill="1" applyAlignment="1">
      <alignment horizontal="center"/>
    </xf>
    <xf numFmtId="167" fontId="0" fillId="3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left" vertical="top"/>
    </xf>
    <xf numFmtId="9" fontId="6" fillId="0" borderId="0" xfId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9" fontId="13" fillId="0" borderId="0" xfId="1" applyFont="1" applyAlignment="1">
      <alignment horizontal="left" vertical="top"/>
    </xf>
    <xf numFmtId="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5" fillId="0" borderId="0" xfId="0" applyFont="1" applyAlignment="1">
      <alignment horizontal="left" vertical="top"/>
    </xf>
    <xf numFmtId="9" fontId="0" fillId="0" borderId="0" xfId="1" applyFont="1" applyAlignment="1">
      <alignment horizontal="left" vertical="top"/>
    </xf>
    <xf numFmtId="0" fontId="17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164" fontId="17" fillId="0" borderId="0" xfId="0" applyNumberFormat="1" applyFont="1"/>
    <xf numFmtId="164" fontId="20" fillId="0" borderId="0" xfId="0" applyNumberFormat="1" applyFont="1" applyAlignment="1">
      <alignment horizontal="left" vertical="top"/>
    </xf>
    <xf numFmtId="3" fontId="18" fillId="0" borderId="0" xfId="0" applyNumberFormat="1" applyFont="1" applyAlignment="1">
      <alignment horizontal="left" vertical="top"/>
    </xf>
    <xf numFmtId="164" fontId="18" fillId="0" borderId="0" xfId="0" applyNumberFormat="1" applyFont="1" applyAlignment="1">
      <alignment horizontal="left" vertical="top"/>
    </xf>
    <xf numFmtId="3" fontId="17" fillId="0" borderId="0" xfId="0" applyNumberFormat="1" applyFont="1"/>
    <xf numFmtId="0" fontId="17" fillId="0" borderId="0" xfId="0" applyFont="1" applyAlignment="1">
      <alignment horizontal="left" vertical="top"/>
    </xf>
    <xf numFmtId="0" fontId="17" fillId="0" borderId="4" xfId="0" applyFont="1" applyBorder="1"/>
    <xf numFmtId="0" fontId="17" fillId="0" borderId="4" xfId="0" applyFont="1" applyBorder="1" applyAlignment="1">
      <alignment horizontal="left" vertical="top"/>
    </xf>
    <xf numFmtId="164" fontId="18" fillId="0" borderId="4" xfId="0" applyNumberFormat="1" applyFont="1" applyBorder="1" applyAlignment="1">
      <alignment horizontal="left" vertical="top"/>
    </xf>
    <xf numFmtId="164" fontId="17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64" fontId="17" fillId="0" borderId="4" xfId="0" applyNumberFormat="1" applyFont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7" fillId="0" borderId="0" xfId="0" applyFont="1" applyAlignment="1">
      <alignment horizontal="right" vertical="top"/>
    </xf>
    <xf numFmtId="0" fontId="17" fillId="0" borderId="4" xfId="0" applyFont="1" applyBorder="1" applyAlignment="1">
      <alignment horizontal="right" vertical="top"/>
    </xf>
    <xf numFmtId="164" fontId="19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right"/>
    </xf>
    <xf numFmtId="164" fontId="17" fillId="0" borderId="0" xfId="0" applyNumberFormat="1" applyFont="1" applyAlignment="1">
      <alignment horizontal="left" vertical="top"/>
    </xf>
    <xf numFmtId="0" fontId="19" fillId="0" borderId="6" xfId="0" applyFont="1" applyBorder="1" applyAlignment="1">
      <alignment horizontal="left" vertical="top"/>
    </xf>
    <xf numFmtId="164" fontId="19" fillId="0" borderId="7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167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Activos Corrientes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D1-4F63-BEDA-A8444298C2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D1-4F63-BEDA-A8444298C2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D1-4F63-BEDA-A8444298C2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D1-4F63-BEDA-A8444298C2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0D1-4F63-BEDA-A8444298C2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0D1-4F63-BEDA-A8444298C2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0D1-4F63-BEDA-A8444298C2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1'!$A$10:$A$16</c:f>
              <c:strCache>
                <c:ptCount val="7"/>
                <c:pt idx="0">
                  <c:v>Efectivo y equivalentes de efectivo</c:v>
                </c:pt>
                <c:pt idx="1">
                  <c:v>Valores negociables</c:v>
                </c:pt>
                <c:pt idx="2">
                  <c:v>Documentos por cobrar</c:v>
                </c:pt>
                <c:pt idx="3">
                  <c:v>Cuentas por cobrar</c:v>
                </c:pt>
                <c:pt idx="4">
                  <c:v>Intereses por cobrar acumulados</c:v>
                </c:pt>
                <c:pt idx="5">
                  <c:v>Inventario</c:v>
                </c:pt>
                <c:pt idx="6">
                  <c:v>Gastos prepagados</c:v>
                </c:pt>
              </c:strCache>
            </c:strRef>
          </c:cat>
          <c:val>
            <c:numRef>
              <c:f>'Table 1'!$B$10:$B$16</c:f>
              <c:numCache>
                <c:formatCode>"$"#,##0.00</c:formatCode>
                <c:ptCount val="7"/>
                <c:pt idx="0">
                  <c:v>55000</c:v>
                </c:pt>
                <c:pt idx="1">
                  <c:v>85000</c:v>
                </c:pt>
                <c:pt idx="2">
                  <c:v>17000</c:v>
                </c:pt>
                <c:pt idx="3">
                  <c:v>160000</c:v>
                </c:pt>
                <c:pt idx="4">
                  <c:v>2000</c:v>
                </c:pt>
                <c:pt idx="5">
                  <c:v>50000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D1-4F63-BEDA-A8444298C2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57978</xdr:rowOff>
    </xdr:from>
    <xdr:to>
      <xdr:col>5</xdr:col>
      <xdr:colOff>447261</xdr:colOff>
      <xdr:row>66</xdr:row>
      <xdr:rowOff>140804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6975712-63C0-F7F7-53A7-82BF9839AB41}"/>
            </a:ext>
          </a:extLst>
        </xdr:cNvPr>
        <xdr:cNvSpPr txBox="1"/>
      </xdr:nvSpPr>
      <xdr:spPr>
        <a:xfrm>
          <a:off x="0" y="17757913"/>
          <a:ext cx="7123044" cy="107673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Basado en lo anterior, se le solicita:</a:t>
          </a:r>
        </a:p>
        <a:p>
          <a:r>
            <a:rPr lang="es-GT" sz="1100">
              <a:solidFill>
                <a:srgbClr val="FF0000"/>
              </a:solidFill>
            </a:rPr>
            <a:t>Estado de Utilidades Retenidas  (10 puntos) Estado de Flujos de Efectivo  (15 puntos)</a:t>
          </a:r>
        </a:p>
        <a:p>
          <a:r>
            <a:rPr lang="es-GT" sz="1100"/>
            <a:t>Análisis   %   vertical   y   horizontal   (incluyendo   breve   interpretación,   no   solo   cálculo   de porcentajes)  (15 puntos)</a:t>
          </a:r>
        </a:p>
        <a:p>
          <a:r>
            <a:rPr lang="es-GT" sz="1100"/>
            <a:t>Razones Financieras y su interpretación (50 puntos)</a:t>
          </a:r>
        </a:p>
        <a:p>
          <a:r>
            <a:rPr lang="es-GT" sz="1100"/>
            <a:t>3 gráficos  con datos  que considere importantes  resaltar (10 puntos)</a:t>
          </a:r>
        </a:p>
      </xdr:txBody>
    </xdr:sp>
    <xdr:clientData/>
  </xdr:twoCellAnchor>
  <xdr:oneCellAnchor>
    <xdr:from>
      <xdr:col>7</xdr:col>
      <xdr:colOff>85230</xdr:colOff>
      <xdr:row>8</xdr:row>
      <xdr:rowOff>36986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319AEC9-6316-02B1-116D-6AE73EE7EBCD}"/>
            </a:ext>
          </a:extLst>
        </xdr:cNvPr>
        <xdr:cNvSpPr txBox="1"/>
      </xdr:nvSpPr>
      <xdr:spPr>
        <a:xfrm>
          <a:off x="11401286" y="62754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9</xdr:row>
      <xdr:rowOff>36986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36411F2-9D7F-481E-B019-8EF407D08ABA}"/>
            </a:ext>
          </a:extLst>
        </xdr:cNvPr>
        <xdr:cNvSpPr txBox="1"/>
      </xdr:nvSpPr>
      <xdr:spPr>
        <a:xfrm>
          <a:off x="11401286" y="64819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10</xdr:row>
      <xdr:rowOff>36986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D051B64-D18E-4246-A36F-DE6F8E19096C}"/>
            </a:ext>
          </a:extLst>
        </xdr:cNvPr>
        <xdr:cNvSpPr txBox="1"/>
      </xdr:nvSpPr>
      <xdr:spPr>
        <a:xfrm>
          <a:off x="11401286" y="66884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11</xdr:row>
      <xdr:rowOff>36986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C177028-3B70-4CED-A027-FA5C21268CAB}"/>
            </a:ext>
          </a:extLst>
        </xdr:cNvPr>
        <xdr:cNvSpPr txBox="1"/>
      </xdr:nvSpPr>
      <xdr:spPr>
        <a:xfrm>
          <a:off x="11401286" y="68949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11</xdr:row>
      <xdr:rowOff>36986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4CE19D2-D8E2-48A9-8FB2-D20B030A2401}"/>
            </a:ext>
          </a:extLst>
        </xdr:cNvPr>
        <xdr:cNvSpPr txBox="1"/>
      </xdr:nvSpPr>
      <xdr:spPr>
        <a:xfrm>
          <a:off x="11401286" y="68949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12</xdr:row>
      <xdr:rowOff>36986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1A5D20E-09B8-421C-94E0-D68FCFCEAC91}"/>
            </a:ext>
          </a:extLst>
        </xdr:cNvPr>
        <xdr:cNvSpPr txBox="1"/>
      </xdr:nvSpPr>
      <xdr:spPr>
        <a:xfrm>
          <a:off x="11401286" y="71015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12</xdr:row>
      <xdr:rowOff>36986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763BEC3-9A51-4684-8412-70A48B5B042C}"/>
            </a:ext>
          </a:extLst>
        </xdr:cNvPr>
        <xdr:cNvSpPr txBox="1"/>
      </xdr:nvSpPr>
      <xdr:spPr>
        <a:xfrm>
          <a:off x="11401286" y="71015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13</xdr:row>
      <xdr:rowOff>36986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1F0DF07E-DD6E-4E49-BC7A-AD4522762562}"/>
            </a:ext>
          </a:extLst>
        </xdr:cNvPr>
        <xdr:cNvSpPr txBox="1"/>
      </xdr:nvSpPr>
      <xdr:spPr>
        <a:xfrm>
          <a:off x="11401286" y="73080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13</xdr:row>
      <xdr:rowOff>36986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A3F85741-928A-484A-9979-7EB20377EF18}"/>
            </a:ext>
          </a:extLst>
        </xdr:cNvPr>
        <xdr:cNvSpPr txBox="1"/>
      </xdr:nvSpPr>
      <xdr:spPr>
        <a:xfrm>
          <a:off x="11401286" y="73080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14</xdr:row>
      <xdr:rowOff>36986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D9782F5-0C0F-49CB-A6AC-AD3B5BCE94D2}"/>
            </a:ext>
          </a:extLst>
        </xdr:cNvPr>
        <xdr:cNvSpPr txBox="1"/>
      </xdr:nvSpPr>
      <xdr:spPr>
        <a:xfrm>
          <a:off x="11401286" y="75145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14</xdr:row>
      <xdr:rowOff>36986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E09FE22-01ED-4E69-8C38-9B8B1A205E7B}"/>
            </a:ext>
          </a:extLst>
        </xdr:cNvPr>
        <xdr:cNvSpPr txBox="1"/>
      </xdr:nvSpPr>
      <xdr:spPr>
        <a:xfrm>
          <a:off x="11401286" y="75145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15</xdr:row>
      <xdr:rowOff>36986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583908BC-B2B7-4A19-86DD-AF7AEBE42BB7}"/>
            </a:ext>
          </a:extLst>
        </xdr:cNvPr>
        <xdr:cNvSpPr txBox="1"/>
      </xdr:nvSpPr>
      <xdr:spPr>
        <a:xfrm>
          <a:off x="11401286" y="77210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15</xdr:row>
      <xdr:rowOff>36986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62DB3B4-66C5-4740-AED2-1F346FCA0045}"/>
            </a:ext>
          </a:extLst>
        </xdr:cNvPr>
        <xdr:cNvSpPr txBox="1"/>
      </xdr:nvSpPr>
      <xdr:spPr>
        <a:xfrm>
          <a:off x="11401286" y="77210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16</xdr:row>
      <xdr:rowOff>36986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38DB800-D683-4656-9673-44B831196CAF}"/>
            </a:ext>
          </a:extLst>
        </xdr:cNvPr>
        <xdr:cNvSpPr txBox="1"/>
      </xdr:nvSpPr>
      <xdr:spPr>
        <a:xfrm>
          <a:off x="11415839" y="79385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16</xdr:row>
      <xdr:rowOff>36986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2501A93E-5516-4348-8F37-D52DD21D9159}"/>
            </a:ext>
          </a:extLst>
        </xdr:cNvPr>
        <xdr:cNvSpPr txBox="1"/>
      </xdr:nvSpPr>
      <xdr:spPr>
        <a:xfrm>
          <a:off x="11415839" y="79385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17</xdr:row>
      <xdr:rowOff>36986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9B1C9BD-2086-44B1-964A-B8416046EEA5}"/>
            </a:ext>
          </a:extLst>
        </xdr:cNvPr>
        <xdr:cNvSpPr txBox="1"/>
      </xdr:nvSpPr>
      <xdr:spPr>
        <a:xfrm>
          <a:off x="11414303" y="813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18</xdr:row>
      <xdr:rowOff>36986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E24A01B4-79DF-4990-AC9D-833251CF7C36}"/>
            </a:ext>
          </a:extLst>
        </xdr:cNvPr>
        <xdr:cNvSpPr txBox="1"/>
      </xdr:nvSpPr>
      <xdr:spPr>
        <a:xfrm>
          <a:off x="11408904" y="830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9</xdr:row>
      <xdr:rowOff>36986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691B8C83-2C8F-48C3-BCB0-0986877F5C3A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10</xdr:row>
      <xdr:rowOff>36986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E15B6653-67AD-4BEA-BEE1-4291A08FF436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10</xdr:row>
      <xdr:rowOff>36986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96233B10-62DE-463A-AAA6-F553FDF48541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11</xdr:row>
      <xdr:rowOff>36986</xdr:rowOff>
    </xdr:from>
    <xdr:ext cx="65" cy="172227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10B82DAA-4154-4548-8A09-611114D7E229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11</xdr:row>
      <xdr:rowOff>36986</xdr:rowOff>
    </xdr:from>
    <xdr:ext cx="65" cy="1722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6B223DF-CA65-4FC9-A98F-61F3A3A7C78A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11</xdr:row>
      <xdr:rowOff>36986</xdr:rowOff>
    </xdr:from>
    <xdr:ext cx="65" cy="172227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CB352755-3F70-4655-96A0-3F9D024850BE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12</xdr:row>
      <xdr:rowOff>36986</xdr:rowOff>
    </xdr:from>
    <xdr:ext cx="65" cy="172227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5F6F2D1-CA80-4B4C-AB17-A28B0B4C944B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12</xdr:row>
      <xdr:rowOff>36986</xdr:rowOff>
    </xdr:from>
    <xdr:ext cx="65" cy="172227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7DFB443B-1B8D-42FC-85A5-BFCF77AF81AE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12</xdr:row>
      <xdr:rowOff>36986</xdr:rowOff>
    </xdr:from>
    <xdr:ext cx="65" cy="172227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D9E79352-2DE1-477E-BB61-09CC80FC6F61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13</xdr:row>
      <xdr:rowOff>36986</xdr:rowOff>
    </xdr:from>
    <xdr:ext cx="65" cy="172227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A8A17981-68BC-4B55-90DC-15CD46761654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13</xdr:row>
      <xdr:rowOff>36986</xdr:rowOff>
    </xdr:from>
    <xdr:ext cx="65" cy="172227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A0E22A7C-8FFE-42B8-98C1-39C1EC51D048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13</xdr:row>
      <xdr:rowOff>36986</xdr:rowOff>
    </xdr:from>
    <xdr:ext cx="65" cy="172227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96A39D24-65E8-4CE7-8B1B-7EADBC6016F7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14</xdr:row>
      <xdr:rowOff>36986</xdr:rowOff>
    </xdr:from>
    <xdr:ext cx="65" cy="172227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16CBD2C5-A44E-484F-AF8E-F33A68C2E6BB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14</xdr:row>
      <xdr:rowOff>36986</xdr:rowOff>
    </xdr:from>
    <xdr:ext cx="65" cy="172227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52521C18-8A08-4316-A0F7-767D454712E5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14</xdr:row>
      <xdr:rowOff>36986</xdr:rowOff>
    </xdr:from>
    <xdr:ext cx="65" cy="172227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312D9FBF-DD40-4B07-99C8-5E6E15D7A742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15</xdr:row>
      <xdr:rowOff>36986</xdr:rowOff>
    </xdr:from>
    <xdr:ext cx="65" cy="172227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4399CFB-8B8C-4F46-98DF-CB307907D585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15</xdr:row>
      <xdr:rowOff>36986</xdr:rowOff>
    </xdr:from>
    <xdr:ext cx="65" cy="1722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9626ACB1-1B3B-4FC7-923D-EB3A74DE30EB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15</xdr:row>
      <xdr:rowOff>36986</xdr:rowOff>
    </xdr:from>
    <xdr:ext cx="65" cy="172227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6360F768-078D-41B8-891B-51EE9DDCDA8C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16</xdr:row>
      <xdr:rowOff>36986</xdr:rowOff>
    </xdr:from>
    <xdr:ext cx="65" cy="172227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2DE09899-8E39-4044-92F9-57EBF1CBE111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16</xdr:row>
      <xdr:rowOff>36986</xdr:rowOff>
    </xdr:from>
    <xdr:ext cx="65" cy="172227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DE511F63-217F-4A98-987F-83D9D9D200BB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16</xdr:row>
      <xdr:rowOff>36986</xdr:rowOff>
    </xdr:from>
    <xdr:ext cx="65" cy="172227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CB900A9E-9BFE-4249-BB0F-05A0CC9DC745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17</xdr:row>
      <xdr:rowOff>36986</xdr:rowOff>
    </xdr:from>
    <xdr:ext cx="65" cy="172227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1FB481AF-4A1F-4401-8BD4-70D0E1C4983F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17</xdr:row>
      <xdr:rowOff>36986</xdr:rowOff>
    </xdr:from>
    <xdr:ext cx="65" cy="172227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D2C9DAD5-A510-40BD-AC52-696AF46AA8E5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17</xdr:row>
      <xdr:rowOff>36986</xdr:rowOff>
    </xdr:from>
    <xdr:ext cx="65" cy="172227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630AF8DE-4734-4326-8987-7CAD0C44714F}"/>
            </a:ext>
          </a:extLst>
        </xdr:cNvPr>
        <xdr:cNvSpPr txBox="1"/>
      </xdr:nvSpPr>
      <xdr:spPr>
        <a:xfrm>
          <a:off x="11392766" y="6269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18</xdr:row>
      <xdr:rowOff>36986</xdr:rowOff>
    </xdr:from>
    <xdr:ext cx="65" cy="172227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143E693A-97D4-4388-A55B-6E79AC49EE42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85230</xdr:colOff>
      <xdr:row>18</xdr:row>
      <xdr:rowOff>36986</xdr:rowOff>
    </xdr:from>
    <xdr:ext cx="65" cy="172227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E3A8B2B6-2424-4E33-B1E8-EDF8AB176D12}"/>
            </a:ext>
          </a:extLst>
        </xdr:cNvPr>
        <xdr:cNvSpPr txBox="1"/>
      </xdr:nvSpPr>
      <xdr:spPr>
        <a:xfrm>
          <a:off x="11392766" y="64731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80499</xdr:colOff>
      <xdr:row>24</xdr:row>
      <xdr:rowOff>178191</xdr:rowOff>
    </xdr:from>
    <xdr:to>
      <xdr:col>16</xdr:col>
      <xdr:colOff>304800</xdr:colOff>
      <xdr:row>34</xdr:row>
      <xdr:rowOff>182880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16AA95D0-4C8E-26CD-CFD4-54E9199708F7}"/>
            </a:ext>
          </a:extLst>
        </xdr:cNvPr>
        <xdr:cNvSpPr txBox="1"/>
      </xdr:nvSpPr>
      <xdr:spPr>
        <a:xfrm>
          <a:off x="13918419" y="9809871"/>
          <a:ext cx="4064781" cy="21382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 empresa,</a:t>
          </a:r>
          <a:r>
            <a:rPr lang="en-US" sz="1100" baseline="0"/>
            <a:t> tuvo un aumento de ingresos de efectivo del 3%, en el año 2023. Esto ayuda a una utilidad positiva. Además, presentó una utilidad de 65,000 quetzales, lo cual representa un 49%.</a:t>
          </a:r>
        </a:p>
        <a:p>
          <a:r>
            <a:rPr lang="en-US" sz="1100" baseline="0"/>
            <a:t>Se puede determinar que la causa principal de la caída de las utilidades, es el aumento de costos en la empresa y que antes, en el año 2022, representaba un 67% de las ventas y se ha mantenido igual para el 2023. También, tomando en cuenta que los gastos operativos son elevados. Lo ideal sería reducir los costos posibles y organizar los gastos de la empresa.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181970</xdr:colOff>
      <xdr:row>4</xdr:row>
      <xdr:rowOff>79612</xdr:rowOff>
    </xdr:from>
    <xdr:to>
      <xdr:col>12</xdr:col>
      <xdr:colOff>489045</xdr:colOff>
      <xdr:row>12</xdr:row>
      <xdr:rowOff>34119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55C0E2F-B7D4-4DA0-8399-6AADB90B2781}"/>
            </a:ext>
          </a:extLst>
        </xdr:cNvPr>
        <xdr:cNvSpPr txBox="1"/>
      </xdr:nvSpPr>
      <xdr:spPr>
        <a:xfrm>
          <a:off x="10849970" y="978090"/>
          <a:ext cx="4128448" cy="1660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empresa ha experimentado un notable fortalecimiento de su posición financiera de 2022 a 2023, evidenciado por un aumento significativo.Se</a:t>
          </a:r>
          <a:r>
            <a:rPr lang="es-G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puede observar que a </a:t>
          </a:r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pasado de Q1,80 a Q2,42.Estos indicadores señalan una mayor capacidad para cubrir las obligaciones a corto plazo, destacando una gestión financiera efectiva. La tendencia positiva sugiere que la empresa ha abordado eficientemente sus desafíos de liquidez. La</a:t>
          </a:r>
          <a:r>
            <a:rPr lang="es-G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empresa esta presentando un alto nivel de ventas por lo que pueden pegar sus deudas pero muestran un alto nivel de pagos que no ha recibido.</a:t>
          </a:r>
          <a:endParaRPr lang="es-GT" sz="1100"/>
        </a:p>
      </xdr:txBody>
    </xdr:sp>
    <xdr:clientData/>
  </xdr:twoCellAnchor>
  <xdr:twoCellAnchor>
    <xdr:from>
      <xdr:col>13</xdr:col>
      <xdr:colOff>22747</xdr:colOff>
      <xdr:row>1</xdr:row>
      <xdr:rowOff>193342</xdr:rowOff>
    </xdr:from>
    <xdr:to>
      <xdr:col>21</xdr:col>
      <xdr:colOff>68239</xdr:colOff>
      <xdr:row>15</xdr:row>
      <xdr:rowOff>68238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D92AD3-726B-4948-BE19-BDCC8BD1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122594</xdr:colOff>
      <xdr:row>15</xdr:row>
      <xdr:rowOff>136921</xdr:rowOff>
    </xdr:from>
    <xdr:to>
      <xdr:col>12</xdr:col>
      <xdr:colOff>429669</xdr:colOff>
      <xdr:row>22</xdr:row>
      <xdr:rowOff>9896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CB31850-3BD6-4425-8ADE-2C9DC20F4AC5}"/>
            </a:ext>
          </a:extLst>
        </xdr:cNvPr>
        <xdr:cNvSpPr txBox="1"/>
      </xdr:nvSpPr>
      <xdr:spPr>
        <a:xfrm>
          <a:off x="10948932" y="3392739"/>
          <a:ext cx="4166555" cy="1268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empresa proporciona eficiencia con la gestion de sus inventarios, con una rotación de 10 , se observa que la frecuencia de las ventas y repocision de inventario  a lo largo del periodo analizado. Esto surgiere que la empresa esta utilizando sus recursos , lo cual es positivo. Tambien se puede observar que la empresa en 36,50 días en promedio tarda tarda un poco mas de un mes en vender el inventario.</a:t>
          </a:r>
          <a:endParaRPr lang="es-GT" sz="1100"/>
        </a:p>
      </xdr:txBody>
    </xdr:sp>
    <xdr:clientData/>
  </xdr:twoCellAnchor>
  <xdr:twoCellAnchor>
    <xdr:from>
      <xdr:col>6</xdr:col>
      <xdr:colOff>102802</xdr:colOff>
      <xdr:row>23</xdr:row>
      <xdr:rowOff>91695</xdr:rowOff>
    </xdr:from>
    <xdr:to>
      <xdr:col>12</xdr:col>
      <xdr:colOff>409877</xdr:colOff>
      <xdr:row>30</xdr:row>
      <xdr:rowOff>158337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198286E-3F36-4B57-879A-F9CD917299DE}"/>
            </a:ext>
          </a:extLst>
        </xdr:cNvPr>
        <xdr:cNvSpPr txBox="1"/>
      </xdr:nvSpPr>
      <xdr:spPr>
        <a:xfrm>
          <a:off x="10929140" y="4911098"/>
          <a:ext cx="4166555" cy="12442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Los clientes se</a:t>
          </a:r>
          <a:r>
            <a:rPr lang="es-GT" sz="1100" baseline="0"/>
            <a:t> tardan en un promedio de 64,89 días para realizar pagar una compra a la empresa. Tambien surgiere que la empresa logra convertir sus ventas rapidamente a efectivo en un plazo reativamente corto. La rotación de activos indica que la empresa esta utilizando eficazmente sus activos para generar ingresos, creando mayor rentabiliad y optimizacion de los activos.</a:t>
          </a:r>
          <a:endParaRPr lang="es-GT" sz="1100"/>
        </a:p>
      </xdr:txBody>
    </xdr:sp>
    <xdr:clientData/>
  </xdr:twoCellAnchor>
  <xdr:twoCellAnchor>
    <xdr:from>
      <xdr:col>6</xdr:col>
      <xdr:colOff>67176</xdr:colOff>
      <xdr:row>36</xdr:row>
      <xdr:rowOff>125342</xdr:rowOff>
    </xdr:from>
    <xdr:to>
      <xdr:col>12</xdr:col>
      <xdr:colOff>374251</xdr:colOff>
      <xdr:row>41</xdr:row>
      <xdr:rowOff>98962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399B138-7395-47C6-88ED-577739A917DF}"/>
            </a:ext>
          </a:extLst>
        </xdr:cNvPr>
        <xdr:cNvSpPr txBox="1"/>
      </xdr:nvSpPr>
      <xdr:spPr>
        <a:xfrm>
          <a:off x="10893514" y="7131784"/>
          <a:ext cx="4166555" cy="8246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empresa aumento su nivel de endeudamiento, en el 2022 contaba con 58% y en el 2023 con 60%. Respecto a la rotación de intereses, refleja una solida capacidad para cubrir los costos financieros asociados con la deuda.</a:t>
          </a:r>
          <a:endParaRPr lang="es-GT" sz="1100"/>
        </a:p>
      </xdr:txBody>
    </xdr:sp>
    <xdr:clientData/>
  </xdr:twoCellAnchor>
  <xdr:twoCellAnchor>
    <xdr:from>
      <xdr:col>6</xdr:col>
      <xdr:colOff>0</xdr:colOff>
      <xdr:row>44</xdr:row>
      <xdr:rowOff>26380</xdr:rowOff>
    </xdr:from>
    <xdr:to>
      <xdr:col>12</xdr:col>
      <xdr:colOff>307075</xdr:colOff>
      <xdr:row>53</xdr:row>
      <xdr:rowOff>158337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43535C0-D0CF-4648-B1CD-F9862DF2A5ED}"/>
            </a:ext>
          </a:extLst>
        </xdr:cNvPr>
        <xdr:cNvSpPr txBox="1"/>
      </xdr:nvSpPr>
      <xdr:spPr>
        <a:xfrm>
          <a:off x="10826338" y="8388588"/>
          <a:ext cx="4166555" cy="16559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empresa esta generando un 7,22% de utilidad neta por cada dolar en ventas. Se puede destacar </a:t>
          </a:r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eficiencia en la gestión de costos y la capacidad para convertir las ventas en ganancias. El margen</a:t>
          </a:r>
          <a:r>
            <a:rPr lang="es-G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utilidad surgiere que </a:t>
          </a:r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la empresa está obteniendo un retorno del 10% sobre sus activos. Con un rendimiento de 6,6% la empresa logra un retorno del 6,6% sobre sus activos totales. Este indicador proporciona una visión de la eficiencia en la gestión de los activos para generar beneficios.El 32,5% representa la la rentabilidad generada para los accionistas en relación con su inversión.</a:t>
          </a:r>
          <a:endParaRPr lang="es-G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ANDRE GOMEZ ESPINO" id="{6A5C3F3B-BC05-4A63-B229-8340585A306F}" userId="S::mgomeze@correo.url.edu.gt::876c0f6b-c67f-41b2-b590-bf454cc262a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31T00:46:57.43" personId="{6A5C3F3B-BC05-4A63-B229-8340585A306F}" id="{79347C83-1FA1-4055-8B7B-D21F08E899C7}">
    <text>Si tenemos para pagar a los proveedores</text>
  </threadedComment>
  <threadedComment ref="C10" dT="2024-01-31T00:55:43.25" personId="{6A5C3F3B-BC05-4A63-B229-8340585A306F}" id="{9359C1E6-6A9D-460C-91F1-37E840F9CA45}">
    <text>Inventario mas dificil de convertirlo a efectivo</text>
  </threadedComment>
  <threadedComment ref="B23" dT="2024-02-02T00:14:48.93" personId="{6A5C3F3B-BC05-4A63-B229-8340585A306F}" id="{BAC4E2E6-85DC-46B1-8FB8-FE0A55F01E15}">
    <text>Cuanto en ese año se tardan en pagar las cuentas</text>
  </threadedComment>
  <threadedComment ref="B33" dT="2024-02-02T00:28:37.40" personId="{6A5C3F3B-BC05-4A63-B229-8340585A306F}" id="{A06079B3-BC16-4D50-9BD5-F59E98E4B731}">
    <text>Días que la empresa tarda en pagar sus deudas a los proveedores</text>
  </threadedComment>
  <threadedComment ref="B37" dT="2024-02-02T00:29:49.94" personId="{6A5C3F3B-BC05-4A63-B229-8340585A306F}" id="{371AEB63-BCDE-4E65-B1F6-2EC7971C79B0}">
    <text>Eficiencia en el manejo de deuda</text>
  </threadedComment>
  <threadedComment ref="B41" dT="2024-02-02T00:35:26.44" personId="{6A5C3F3B-BC05-4A63-B229-8340585A306F}" id="{DDE0F46C-B8EE-46D3-B03A-6017D54131D4}">
    <text>Cuantas veces tiene la empresa de capacidad de cubrir sus interés atreves de sus utilidades</text>
  </threadedComment>
  <threadedComment ref="B45" dT="2024-02-02T00:38:23.90" personId="{6A5C3F3B-BC05-4A63-B229-8340585A306F}" id="{EFB9405B-8BB1-4DEB-B008-F592B432E62A}">
    <text>Que tanta ganancia estan obteniendo en los negocios</text>
  </threadedComment>
  <threadedComment ref="B59" dT="2024-02-02T00:53:48.55" personId="{6A5C3F3B-BC05-4A63-B229-8340585A306F}" id="{6557FEE9-A0AE-45E2-9185-2FEA014C9D78}">
    <text>Como mira el entorno a la empresa. ¿Voy a crecer?</text>
  </threadedComment>
  <threadedComment ref="D60" dT="2024-02-02T00:56:36.26" personId="{6A5C3F3B-BC05-4A63-B229-8340585A306F}" id="{1903F409-C3A0-4D8F-9E9C-CACCB41645B4}">
    <text xml:space="preserve">Precio actual en el marcado </text>
  </threadedComment>
  <threadedComment ref="D61" dT="2024-02-02T00:57:21.23" personId="{6A5C3F3B-BC05-4A63-B229-8340585A306F}" id="{2BA9B241-45EA-48B5-BEDF-4D645F61B06F}">
    <text>Se calcula dividiendo la utilidad del periodo/No de acciones comunes</text>
  </threadedComment>
  <threadedComment ref="C63" dT="2024-02-02T00:59:11.63" personId="{6A5C3F3B-BC05-4A63-B229-8340585A306F}" id="{F9982427-2ACB-471B-8B77-E5C5812CAFE9}">
    <text/>
  </threadedComment>
  <threadedComment ref="C64" dT="2024-02-02T00:59:33.37" personId="{6A5C3F3B-BC05-4A63-B229-8340585A306F}" id="{C1F2ACA1-39ED-4791-9868-974072CAEF99}">
    <text>Se refiere al valor original de emision de las acciones comunes(valor que se puede obtener en el balance generar)</text>
  </threadedComment>
  <threadedComment ref="C64" dT="2024-02-02T00:59:53.97" personId="{6A5C3F3B-BC05-4A63-B229-8340585A306F}" id="{2153FF65-E44E-4F60-806A-955B9A50C3A2}" parentId="{C1F2ACA1-39ED-4791-9868-974072CAEF99}">
    <text>Dividiendo el total del capital comun/ no de acciones comunes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FA75-A27A-404A-A707-A0ECC07A0D4F}">
  <dimension ref="A1:I31"/>
  <sheetViews>
    <sheetView tabSelected="1" workbookViewId="0">
      <selection activeCell="C17" sqref="C17"/>
    </sheetView>
  </sheetViews>
  <sheetFormatPr baseColWidth="10" defaultRowHeight="13.2" x14ac:dyDescent="0.25"/>
  <sheetData>
    <row r="1" spans="1:2" ht="15" x14ac:dyDescent="0.25">
      <c r="A1" s="64"/>
    </row>
    <row r="2" spans="1:2" x14ac:dyDescent="0.25">
      <c r="B2" s="27" t="s">
        <v>160</v>
      </c>
    </row>
    <row r="3" spans="1:2" x14ac:dyDescent="0.25">
      <c r="B3" s="27" t="s">
        <v>161</v>
      </c>
    </row>
    <row r="4" spans="1:2" x14ac:dyDescent="0.25">
      <c r="B4" s="27" t="s">
        <v>162</v>
      </c>
    </row>
    <row r="5" spans="1:2" x14ac:dyDescent="0.25">
      <c r="B5" s="27" t="s">
        <v>163</v>
      </c>
    </row>
    <row r="21" spans="6:9" ht="15.6" x14ac:dyDescent="0.25">
      <c r="F21" s="65" t="s">
        <v>164</v>
      </c>
      <c r="G21" s="66"/>
      <c r="H21" s="66"/>
    </row>
    <row r="29" spans="6:9" x14ac:dyDescent="0.25">
      <c r="I29" s="27" t="s">
        <v>167</v>
      </c>
    </row>
    <row r="30" spans="6:9" x14ac:dyDescent="0.25">
      <c r="I30" s="27" t="s">
        <v>165</v>
      </c>
    </row>
    <row r="31" spans="6:9" x14ac:dyDescent="0.25">
      <c r="I31" s="2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8"/>
  <sheetViews>
    <sheetView zoomScale="52" zoomScaleNormal="55" workbookViewId="0">
      <selection activeCell="A2" sqref="A2:G2"/>
    </sheetView>
  </sheetViews>
  <sheetFormatPr baseColWidth="10" defaultColWidth="9.33203125" defaultRowHeight="13.2" x14ac:dyDescent="0.25"/>
  <cols>
    <col min="1" max="1" width="63.77734375" bestFit="1" customWidth="1"/>
    <col min="2" max="2" width="39.5546875" bestFit="1" customWidth="1"/>
    <col min="3" max="3" width="14.44140625" bestFit="1" customWidth="1"/>
    <col min="4" max="4" width="25.21875" bestFit="1" customWidth="1"/>
    <col min="5" max="5" width="13.33203125" bestFit="1" customWidth="1"/>
    <col min="6" max="6" width="22.6640625" customWidth="1"/>
    <col min="7" max="7" width="12.77734375" bestFit="1" customWidth="1"/>
    <col min="9" max="9" width="11.6640625" bestFit="1" customWidth="1"/>
  </cols>
  <sheetData>
    <row r="1" spans="1:9" ht="16.5" customHeight="1" x14ac:dyDescent="0.25">
      <c r="A1" s="56" t="s">
        <v>0</v>
      </c>
      <c r="B1" s="57"/>
      <c r="C1" s="57"/>
      <c r="D1" s="57"/>
      <c r="E1" s="57"/>
      <c r="F1" s="58"/>
    </row>
    <row r="2" spans="1:9" ht="168" customHeight="1" x14ac:dyDescent="0.25">
      <c r="A2" s="59" t="s">
        <v>1</v>
      </c>
      <c r="B2" s="59"/>
      <c r="C2" s="59"/>
      <c r="D2" s="59"/>
      <c r="E2" s="59"/>
      <c r="F2" s="59"/>
      <c r="G2" s="59"/>
    </row>
    <row r="3" spans="1:9" ht="46.35" customHeight="1" x14ac:dyDescent="0.25">
      <c r="A3" s="60" t="s">
        <v>2</v>
      </c>
      <c r="B3" s="60"/>
      <c r="C3" s="60"/>
      <c r="D3" s="60"/>
      <c r="E3" s="60"/>
      <c r="F3" s="60"/>
      <c r="G3" s="60"/>
    </row>
    <row r="4" spans="1:9" ht="46.35" customHeight="1" x14ac:dyDescent="0.25">
      <c r="A4" s="60" t="s">
        <v>3</v>
      </c>
      <c r="B4" s="60"/>
      <c r="C4" s="60"/>
      <c r="D4" s="60"/>
      <c r="E4" s="60"/>
      <c r="F4" s="60"/>
      <c r="G4" s="60"/>
    </row>
    <row r="5" spans="1:9" ht="153.9" customHeight="1" x14ac:dyDescent="0.25">
      <c r="A5" s="59" t="s">
        <v>4</v>
      </c>
      <c r="B5" s="59"/>
      <c r="C5" s="59"/>
      <c r="D5" s="59"/>
      <c r="E5" s="59"/>
      <c r="F5" s="59"/>
      <c r="G5" s="59"/>
    </row>
    <row r="6" spans="1:9" ht="16.5" customHeight="1" x14ac:dyDescent="0.25">
      <c r="A6" t="s">
        <v>5</v>
      </c>
      <c r="B6" s="3"/>
      <c r="C6" s="3"/>
      <c r="D6" s="3"/>
      <c r="E6" s="3"/>
    </row>
    <row r="7" spans="1:9" ht="22.65" customHeight="1" x14ac:dyDescent="0.25">
      <c r="A7" t="s">
        <v>6</v>
      </c>
      <c r="B7" s="3"/>
      <c r="C7" s="3"/>
      <c r="D7" s="3"/>
      <c r="E7" s="3"/>
    </row>
    <row r="8" spans="1:9" ht="22.35" customHeight="1" x14ac:dyDescent="0.25">
      <c r="A8" t="s">
        <v>7</v>
      </c>
      <c r="B8" s="3"/>
      <c r="C8" s="3"/>
      <c r="D8" s="3"/>
      <c r="E8" s="3"/>
    </row>
    <row r="9" spans="1:9" ht="16.5" customHeight="1" x14ac:dyDescent="0.25">
      <c r="A9" t="s">
        <v>8</v>
      </c>
      <c r="B9" s="3" t="s">
        <v>55</v>
      </c>
      <c r="C9" s="3" t="s">
        <v>120</v>
      </c>
      <c r="D9" s="3" t="s">
        <v>56</v>
      </c>
      <c r="E9" s="3" t="s">
        <v>120</v>
      </c>
      <c r="F9" s="7" t="s">
        <v>61</v>
      </c>
      <c r="G9" s="27" t="s">
        <v>121</v>
      </c>
      <c r="H9" s="27" t="s">
        <v>123</v>
      </c>
      <c r="I9" s="27" t="s">
        <v>122</v>
      </c>
    </row>
    <row r="10" spans="1:9" ht="16.5" customHeight="1" x14ac:dyDescent="0.25">
      <c r="A10" t="s">
        <v>9</v>
      </c>
      <c r="B10" s="3">
        <v>55000</v>
      </c>
      <c r="C10" s="26">
        <f>B10/B$19</f>
        <v>5.5611729019211326E-2</v>
      </c>
      <c r="D10" s="3">
        <v>20000</v>
      </c>
      <c r="E10" s="26">
        <f>D10/D$19</f>
        <v>2.5974025974025976E-2</v>
      </c>
      <c r="F10" s="3">
        <f>B10-D10</f>
        <v>35000</v>
      </c>
      <c r="G10" s="28">
        <f>((B10-D10)/(D10))</f>
        <v>1.75</v>
      </c>
      <c r="H10" s="29">
        <f>C10-E10</f>
        <v>2.963770304518535E-2</v>
      </c>
      <c r="I10" s="30">
        <f>B10-D10</f>
        <v>35000</v>
      </c>
    </row>
    <row r="11" spans="1:9" ht="16.5" customHeight="1" x14ac:dyDescent="0.25">
      <c r="A11" t="s">
        <v>10</v>
      </c>
      <c r="B11" s="3">
        <v>85000</v>
      </c>
      <c r="C11" s="26">
        <f t="shared" ref="C11:C18" si="0">B11/B$19</f>
        <v>8.5945399393326599E-2</v>
      </c>
      <c r="D11" s="3">
        <v>64000</v>
      </c>
      <c r="E11" s="26">
        <f t="shared" ref="E11:E19" si="1">D11/D$19</f>
        <v>8.3116883116883117E-2</v>
      </c>
      <c r="F11" s="3">
        <f>B11-D11</f>
        <v>21000</v>
      </c>
      <c r="G11" s="28">
        <f t="shared" ref="G11:G19" si="2">((B11-D11)/(D11))</f>
        <v>0.328125</v>
      </c>
      <c r="H11" s="29">
        <f>C11-E11</f>
        <v>2.8285162764434824E-3</v>
      </c>
      <c r="I11" s="30">
        <f>B11-D11</f>
        <v>21000</v>
      </c>
    </row>
    <row r="12" spans="1:9" ht="16.5" customHeight="1" x14ac:dyDescent="0.25">
      <c r="A12" t="s">
        <v>11</v>
      </c>
      <c r="B12" s="3">
        <v>17000</v>
      </c>
      <c r="C12" s="26">
        <f t="shared" si="0"/>
        <v>1.7189079878665317E-2</v>
      </c>
      <c r="D12" s="3">
        <v>12000</v>
      </c>
      <c r="E12" s="26">
        <f t="shared" si="1"/>
        <v>1.5584415584415584E-2</v>
      </c>
      <c r="F12" s="3">
        <f t="shared" ref="F12:F19" si="3">B12-D12</f>
        <v>5000</v>
      </c>
      <c r="G12" s="28">
        <f t="shared" si="2"/>
        <v>0.41666666666666669</v>
      </c>
      <c r="H12" s="29">
        <f>C12-E12</f>
        <v>1.6046642942497327E-3</v>
      </c>
      <c r="I12" s="30">
        <f t="shared" ref="I12:I18" si="4">B12-D12</f>
        <v>5000</v>
      </c>
    </row>
    <row r="13" spans="1:9" ht="16.5" customHeight="1" x14ac:dyDescent="0.25">
      <c r="A13" t="s">
        <v>12</v>
      </c>
      <c r="B13" s="3">
        <v>160000</v>
      </c>
      <c r="C13" s="26">
        <f t="shared" si="0"/>
        <v>0.16177957532861476</v>
      </c>
      <c r="D13" s="3">
        <v>130000</v>
      </c>
      <c r="E13" s="26">
        <f t="shared" si="1"/>
        <v>0.16883116883116883</v>
      </c>
      <c r="F13" s="3">
        <f t="shared" si="3"/>
        <v>30000</v>
      </c>
      <c r="G13" s="28">
        <f t="shared" si="2"/>
        <v>0.23076923076923078</v>
      </c>
      <c r="H13" s="29">
        <f t="shared" ref="H13:H19" si="5">C13-E13</f>
        <v>-7.0515935025540766E-3</v>
      </c>
      <c r="I13" s="30">
        <f t="shared" si="4"/>
        <v>30000</v>
      </c>
    </row>
    <row r="14" spans="1:9" ht="16.5" customHeight="1" x14ac:dyDescent="0.25">
      <c r="A14" t="s">
        <v>13</v>
      </c>
      <c r="B14" s="3">
        <v>2000</v>
      </c>
      <c r="C14" s="26">
        <f t="shared" si="0"/>
        <v>2.0222446916076846E-3</v>
      </c>
      <c r="D14" s="3">
        <v>3000</v>
      </c>
      <c r="E14" s="26">
        <f t="shared" si="1"/>
        <v>3.8961038961038961E-3</v>
      </c>
      <c r="F14" s="3">
        <f t="shared" si="3"/>
        <v>-1000</v>
      </c>
      <c r="G14" s="28">
        <f t="shared" si="2"/>
        <v>-0.33333333333333331</v>
      </c>
      <c r="H14" s="29">
        <f t="shared" si="5"/>
        <v>-1.8738592044962115E-3</v>
      </c>
      <c r="I14" s="30">
        <f t="shared" si="4"/>
        <v>-1000</v>
      </c>
    </row>
    <row r="15" spans="1:9" ht="16.5" customHeight="1" x14ac:dyDescent="0.25">
      <c r="A15" t="s">
        <v>14</v>
      </c>
      <c r="B15" s="3">
        <v>50000</v>
      </c>
      <c r="C15" s="26">
        <f t="shared" si="0"/>
        <v>5.0556117290192111E-2</v>
      </c>
      <c r="D15" s="3">
        <v>40000</v>
      </c>
      <c r="E15" s="26">
        <f t="shared" si="1"/>
        <v>5.1948051948051951E-2</v>
      </c>
      <c r="F15" s="3">
        <f t="shared" si="3"/>
        <v>10000</v>
      </c>
      <c r="G15" s="28">
        <f t="shared" si="2"/>
        <v>0.25</v>
      </c>
      <c r="H15" s="29">
        <f t="shared" si="5"/>
        <v>-1.3919346578598404E-3</v>
      </c>
      <c r="I15" s="30">
        <f t="shared" si="4"/>
        <v>10000</v>
      </c>
    </row>
    <row r="16" spans="1:9" ht="16.5" customHeight="1" x14ac:dyDescent="0.25">
      <c r="A16" t="s">
        <v>15</v>
      </c>
      <c r="B16" s="5">
        <v>4000</v>
      </c>
      <c r="C16" s="26">
        <f t="shared" si="0"/>
        <v>4.0444893832153692E-3</v>
      </c>
      <c r="D16" s="5">
        <v>1000</v>
      </c>
      <c r="E16" s="26">
        <f t="shared" si="1"/>
        <v>1.2987012987012987E-3</v>
      </c>
      <c r="F16" s="3">
        <f t="shared" si="3"/>
        <v>3000</v>
      </c>
      <c r="G16" s="28">
        <f t="shared" si="2"/>
        <v>3</v>
      </c>
      <c r="H16" s="29">
        <f t="shared" si="5"/>
        <v>2.7457880845140705E-3</v>
      </c>
      <c r="I16" s="30">
        <f t="shared" si="4"/>
        <v>3000</v>
      </c>
    </row>
    <row r="17" spans="1:11" ht="16.5" customHeight="1" x14ac:dyDescent="0.25">
      <c r="A17" t="s">
        <v>16</v>
      </c>
      <c r="B17" s="4">
        <v>373000</v>
      </c>
      <c r="C17" s="26">
        <f t="shared" si="0"/>
        <v>0.37714863498483314</v>
      </c>
      <c r="D17" s="4">
        <v>270000</v>
      </c>
      <c r="E17" s="26">
        <f t="shared" si="1"/>
        <v>0.35064935064935066</v>
      </c>
      <c r="F17" s="3">
        <f t="shared" si="3"/>
        <v>103000</v>
      </c>
      <c r="G17" s="28">
        <f t="shared" si="2"/>
        <v>0.38148148148148148</v>
      </c>
      <c r="H17" s="29">
        <f t="shared" si="5"/>
        <v>2.6499284335482487E-2</v>
      </c>
      <c r="I17" s="30">
        <f t="shared" si="4"/>
        <v>103000</v>
      </c>
    </row>
    <row r="18" spans="1:11" ht="16.5" customHeight="1" x14ac:dyDescent="0.25">
      <c r="A18" t="s">
        <v>17</v>
      </c>
      <c r="B18" s="3">
        <v>616000</v>
      </c>
      <c r="C18" s="26">
        <f t="shared" si="0"/>
        <v>0.6228513650151668</v>
      </c>
      <c r="D18" s="3">
        <v>500000</v>
      </c>
      <c r="E18" s="26">
        <f t="shared" si="1"/>
        <v>0.64935064935064934</v>
      </c>
      <c r="F18" s="3">
        <f t="shared" si="3"/>
        <v>116000</v>
      </c>
      <c r="G18" s="28">
        <f t="shared" si="2"/>
        <v>0.23200000000000001</v>
      </c>
      <c r="H18" s="29">
        <f t="shared" si="5"/>
        <v>-2.6499284335482542E-2</v>
      </c>
      <c r="I18" s="30">
        <f t="shared" si="4"/>
        <v>116000</v>
      </c>
    </row>
    <row r="19" spans="1:11" ht="16.5" customHeight="1" x14ac:dyDescent="0.25">
      <c r="A19" t="s">
        <v>18</v>
      </c>
      <c r="B19" s="4">
        <v>989000</v>
      </c>
      <c r="C19" s="26">
        <f>B19/B$19</f>
        <v>1</v>
      </c>
      <c r="D19" s="4">
        <v>770000</v>
      </c>
      <c r="E19" s="26">
        <f t="shared" si="1"/>
        <v>1</v>
      </c>
      <c r="F19" s="3">
        <f t="shared" si="3"/>
        <v>219000</v>
      </c>
      <c r="G19" s="28">
        <f t="shared" si="2"/>
        <v>0.2844155844155844</v>
      </c>
      <c r="H19" s="29">
        <f t="shared" si="5"/>
        <v>0</v>
      </c>
      <c r="I19" s="30">
        <f>B19-D19</f>
        <v>219000</v>
      </c>
    </row>
    <row r="20" spans="1:11" ht="16.5" customHeight="1" x14ac:dyDescent="0.25">
      <c r="A20" t="s">
        <v>19</v>
      </c>
      <c r="B20" s="3"/>
      <c r="C20" s="3"/>
      <c r="D20" s="3"/>
      <c r="E20" s="3"/>
      <c r="F20" s="2"/>
    </row>
    <row r="21" spans="1:11" ht="16.5" customHeight="1" x14ac:dyDescent="0.25">
      <c r="A21" t="s">
        <v>20</v>
      </c>
      <c r="B21" s="3"/>
      <c r="C21" s="3"/>
      <c r="D21" s="3"/>
      <c r="E21" s="3"/>
      <c r="F21" s="2"/>
      <c r="K21" s="25">
        <f>(B17-B15)/B27</f>
        <v>2.0974025974025974</v>
      </c>
    </row>
    <row r="22" spans="1:11" ht="16.5" customHeight="1" x14ac:dyDescent="0.25">
      <c r="A22" t="s">
        <v>21</v>
      </c>
      <c r="B22" s="3">
        <v>45000</v>
      </c>
      <c r="C22" s="26">
        <f>B22/B$31</f>
        <v>7.575757575757576E-2</v>
      </c>
      <c r="D22" s="3">
        <v>55000</v>
      </c>
      <c r="E22" s="26">
        <f>D22/D$31</f>
        <v>0.12222222222222222</v>
      </c>
      <c r="F22" s="3">
        <f t="shared" ref="F22:F27" si="6">B22-D22</f>
        <v>-10000</v>
      </c>
      <c r="G22" s="32">
        <f>((B22-D22)/(D22))</f>
        <v>-0.18181818181818182</v>
      </c>
      <c r="H22" s="29">
        <f>C22-E22</f>
        <v>-4.6464646464646459E-2</v>
      </c>
      <c r="I22" s="30">
        <f>B22-D22</f>
        <v>-10000</v>
      </c>
    </row>
    <row r="23" spans="1:11" ht="16.5" customHeight="1" x14ac:dyDescent="0.25">
      <c r="A23" t="s">
        <v>22</v>
      </c>
      <c r="B23" s="3">
        <v>76000</v>
      </c>
      <c r="C23" s="26">
        <f t="shared" ref="C23:C27" si="7">B23/B$31</f>
        <v>0.12794612794612795</v>
      </c>
      <c r="D23" s="3">
        <v>61000</v>
      </c>
      <c r="E23" s="26">
        <f t="shared" ref="E23:E31" si="8">D23/D$31</f>
        <v>0.13555555555555557</v>
      </c>
      <c r="F23" s="3">
        <f t="shared" si="6"/>
        <v>15000</v>
      </c>
      <c r="G23" s="32">
        <f t="shared" ref="G23:G31" si="9">((B23-D23)/(D23))</f>
        <v>0.24590163934426229</v>
      </c>
      <c r="H23" s="29">
        <f t="shared" ref="H23:H31" si="10">C23-E23</f>
        <v>-7.6094276094276214E-3</v>
      </c>
      <c r="I23" s="30">
        <f t="shared" ref="I23:I31" si="11">B23-D23</f>
        <v>15000</v>
      </c>
    </row>
    <row r="24" spans="1:11" ht="16.5" customHeight="1" x14ac:dyDescent="0.25">
      <c r="A24" t="s">
        <v>23</v>
      </c>
      <c r="B24" s="3">
        <v>22000</v>
      </c>
      <c r="C24" s="26">
        <f t="shared" si="7"/>
        <v>3.7037037037037035E-2</v>
      </c>
      <c r="D24" s="3">
        <v>15000</v>
      </c>
      <c r="E24" s="26">
        <f t="shared" si="8"/>
        <v>3.3333333333333333E-2</v>
      </c>
      <c r="F24" s="3">
        <f t="shared" si="6"/>
        <v>7000</v>
      </c>
      <c r="G24" s="32">
        <f t="shared" si="9"/>
        <v>0.46666666666666667</v>
      </c>
      <c r="H24" s="29">
        <f t="shared" si="10"/>
        <v>3.7037037037037021E-3</v>
      </c>
      <c r="I24" s="30">
        <f t="shared" si="11"/>
        <v>7000</v>
      </c>
    </row>
    <row r="25" spans="1:11" ht="16.5" customHeight="1" x14ac:dyDescent="0.25">
      <c r="A25" t="s">
        <v>24</v>
      </c>
      <c r="B25" s="3">
        <v>8000</v>
      </c>
      <c r="C25" s="26">
        <f t="shared" si="7"/>
        <v>1.3468013468013467E-2</v>
      </c>
      <c r="D25" s="3">
        <v>10000</v>
      </c>
      <c r="E25" s="26">
        <f t="shared" si="8"/>
        <v>2.2222222222222223E-2</v>
      </c>
      <c r="F25" s="3">
        <f t="shared" si="6"/>
        <v>-2000</v>
      </c>
      <c r="G25" s="32">
        <f>((B25-D25)/(D25))</f>
        <v>-0.2</v>
      </c>
      <c r="H25" s="29">
        <f t="shared" si="10"/>
        <v>-8.7542087542087556E-3</v>
      </c>
      <c r="I25" s="30">
        <f t="shared" si="11"/>
        <v>-2000</v>
      </c>
    </row>
    <row r="26" spans="1:11" ht="16.5" customHeight="1" x14ac:dyDescent="0.25">
      <c r="A26" t="s">
        <v>25</v>
      </c>
      <c r="B26" s="5">
        <v>3000</v>
      </c>
      <c r="C26" s="26">
        <f t="shared" si="7"/>
        <v>5.0505050505050509E-3</v>
      </c>
      <c r="D26" s="5">
        <v>9000</v>
      </c>
      <c r="E26" s="26">
        <f t="shared" si="8"/>
        <v>0.02</v>
      </c>
      <c r="F26" s="3">
        <f t="shared" si="6"/>
        <v>-6000</v>
      </c>
      <c r="G26" s="32">
        <f t="shared" si="9"/>
        <v>-0.66666666666666663</v>
      </c>
      <c r="H26" s="29">
        <f t="shared" si="10"/>
        <v>-1.4949494949494949E-2</v>
      </c>
      <c r="I26" s="30">
        <f t="shared" si="11"/>
        <v>-6000</v>
      </c>
    </row>
    <row r="27" spans="1:11" ht="16.5" customHeight="1" x14ac:dyDescent="0.25">
      <c r="A27" t="s">
        <v>26</v>
      </c>
      <c r="B27" s="3">
        <v>154000</v>
      </c>
      <c r="C27" s="26">
        <f t="shared" si="7"/>
        <v>0.25925925925925924</v>
      </c>
      <c r="D27" s="3">
        <v>150000</v>
      </c>
      <c r="E27" s="26">
        <f t="shared" si="8"/>
        <v>0.33333333333333331</v>
      </c>
      <c r="F27" s="3">
        <f t="shared" si="6"/>
        <v>4000</v>
      </c>
      <c r="G27" s="32">
        <f t="shared" si="9"/>
        <v>2.6666666666666668E-2</v>
      </c>
      <c r="H27" s="29">
        <f t="shared" si="10"/>
        <v>-7.407407407407407E-2</v>
      </c>
      <c r="I27" s="30">
        <f t="shared" si="11"/>
        <v>4000</v>
      </c>
    </row>
    <row r="28" spans="1:11" ht="16.5" customHeight="1" x14ac:dyDescent="0.25">
      <c r="A28" t="s">
        <v>27</v>
      </c>
      <c r="B28" s="3"/>
      <c r="C28" s="26"/>
      <c r="D28" s="3"/>
      <c r="E28" s="26"/>
      <c r="F28" s="2"/>
      <c r="G28" s="32"/>
      <c r="H28" s="29"/>
      <c r="I28" s="30"/>
    </row>
    <row r="29" spans="1:11" ht="16.5" customHeight="1" x14ac:dyDescent="0.25">
      <c r="A29" t="s">
        <v>28</v>
      </c>
      <c r="B29" s="3">
        <v>40000</v>
      </c>
      <c r="C29" s="26">
        <f>B29/B$31</f>
        <v>6.7340067340067339E-2</v>
      </c>
      <c r="D29" s="3" t="s">
        <v>57</v>
      </c>
      <c r="E29" s="26"/>
      <c r="F29" s="3"/>
      <c r="G29" s="32"/>
      <c r="H29" s="29">
        <f t="shared" si="10"/>
        <v>6.7340067340067339E-2</v>
      </c>
      <c r="I29" s="30"/>
    </row>
    <row r="30" spans="1:11" ht="16.5" customHeight="1" x14ac:dyDescent="0.25">
      <c r="A30" t="s">
        <v>29</v>
      </c>
      <c r="B30" s="5">
        <v>400000</v>
      </c>
      <c r="C30" s="26">
        <f>B30/B$31</f>
        <v>0.67340067340067344</v>
      </c>
      <c r="D30" s="5">
        <v>300000</v>
      </c>
      <c r="E30" s="26">
        <f t="shared" si="8"/>
        <v>0.66666666666666663</v>
      </c>
      <c r="F30" s="3">
        <f t="shared" ref="F30:F37" si="12">B30-D30</f>
        <v>100000</v>
      </c>
      <c r="G30" s="32">
        <f t="shared" si="9"/>
        <v>0.33333333333333331</v>
      </c>
      <c r="H30" s="29">
        <f t="shared" si="10"/>
        <v>6.7340067340068144E-3</v>
      </c>
      <c r="I30" s="30">
        <f t="shared" si="11"/>
        <v>100000</v>
      </c>
    </row>
    <row r="31" spans="1:11" ht="16.5" customHeight="1" x14ac:dyDescent="0.25">
      <c r="A31" s="31" t="s">
        <v>124</v>
      </c>
      <c r="B31" s="4">
        <v>594000</v>
      </c>
      <c r="C31" s="26">
        <f>B31/B$31</f>
        <v>1</v>
      </c>
      <c r="D31" s="4">
        <v>450000</v>
      </c>
      <c r="E31" s="26">
        <f t="shared" si="8"/>
        <v>1</v>
      </c>
      <c r="F31" s="4">
        <f t="shared" si="12"/>
        <v>144000</v>
      </c>
      <c r="G31" s="32">
        <f t="shared" si="9"/>
        <v>0.32</v>
      </c>
      <c r="H31" s="29">
        <f t="shared" si="10"/>
        <v>0</v>
      </c>
      <c r="I31" s="30">
        <f t="shared" si="11"/>
        <v>144000</v>
      </c>
    </row>
    <row r="32" spans="1:11" ht="16.5" customHeight="1" x14ac:dyDescent="0.25">
      <c r="A32" t="s">
        <v>30</v>
      </c>
      <c r="B32" s="3"/>
      <c r="C32" s="3"/>
      <c r="D32" s="3"/>
      <c r="E32" s="3"/>
      <c r="F32" s="3"/>
    </row>
    <row r="33" spans="1:9" ht="16.5" customHeight="1" x14ac:dyDescent="0.25">
      <c r="A33" t="s">
        <v>31</v>
      </c>
      <c r="B33" s="3">
        <v>60000</v>
      </c>
      <c r="C33" s="26">
        <f>B33/B$36</f>
        <v>0.15189873417721519</v>
      </c>
      <c r="D33" s="3">
        <v>50000</v>
      </c>
      <c r="E33" s="26">
        <f>D33/D$36</f>
        <v>0.15625</v>
      </c>
      <c r="F33" s="3">
        <f t="shared" si="12"/>
        <v>10000</v>
      </c>
      <c r="G33" s="32">
        <f>((B33-D33)/(D33))</f>
        <v>0.2</v>
      </c>
      <c r="H33" s="29">
        <f>C33-E33</f>
        <v>-4.3512658227848056E-3</v>
      </c>
      <c r="I33" s="30">
        <f>B33-D33</f>
        <v>10000</v>
      </c>
    </row>
    <row r="34" spans="1:9" ht="16.5" customHeight="1" x14ac:dyDescent="0.25">
      <c r="A34" t="s">
        <v>32</v>
      </c>
      <c r="B34" s="3">
        <v>140000</v>
      </c>
      <c r="C34" s="26">
        <f t="shared" ref="C34:C36" si="13">B34/B$36</f>
        <v>0.35443037974683544</v>
      </c>
      <c r="D34" s="3">
        <v>100000</v>
      </c>
      <c r="E34" s="26">
        <f t="shared" ref="E34:E36" si="14">D34/D$36</f>
        <v>0.3125</v>
      </c>
      <c r="F34" s="3">
        <f t="shared" si="12"/>
        <v>40000</v>
      </c>
      <c r="G34" s="32">
        <f t="shared" ref="G34:G36" si="15">((B34-D34)/(D34))</f>
        <v>0.4</v>
      </c>
      <c r="H34" s="29">
        <f t="shared" ref="H34:H36" si="16">C34-E34</f>
        <v>4.1930379746835444E-2</v>
      </c>
      <c r="I34" s="30">
        <f t="shared" ref="I34:I36" si="17">B34-D34</f>
        <v>40000</v>
      </c>
    </row>
    <row r="35" spans="1:9" ht="16.5" customHeight="1" x14ac:dyDescent="0.25">
      <c r="A35" t="s">
        <v>33</v>
      </c>
      <c r="B35" s="5">
        <v>195000</v>
      </c>
      <c r="C35" s="26">
        <f t="shared" si="13"/>
        <v>0.49367088607594939</v>
      </c>
      <c r="D35" s="5">
        <v>170000</v>
      </c>
      <c r="E35" s="26">
        <f t="shared" si="14"/>
        <v>0.53125</v>
      </c>
      <c r="F35" s="3">
        <f t="shared" si="12"/>
        <v>25000</v>
      </c>
      <c r="G35" s="32">
        <f t="shared" si="15"/>
        <v>0.14705882352941177</v>
      </c>
      <c r="H35" s="29">
        <f t="shared" si="16"/>
        <v>-3.7579113924050611E-2</v>
      </c>
      <c r="I35" s="30">
        <f t="shared" si="17"/>
        <v>25000</v>
      </c>
    </row>
    <row r="36" spans="1:9" ht="16.5" customHeight="1" x14ac:dyDescent="0.25">
      <c r="A36" s="31" t="s">
        <v>125</v>
      </c>
      <c r="B36" s="4">
        <v>395000</v>
      </c>
      <c r="C36" s="26">
        <f t="shared" si="13"/>
        <v>1</v>
      </c>
      <c r="D36" s="4">
        <v>320000</v>
      </c>
      <c r="E36" s="26">
        <f t="shared" si="14"/>
        <v>1</v>
      </c>
      <c r="F36" s="3">
        <f t="shared" si="12"/>
        <v>75000</v>
      </c>
      <c r="G36" s="32">
        <f t="shared" si="15"/>
        <v>0.234375</v>
      </c>
      <c r="H36" s="29">
        <f t="shared" si="16"/>
        <v>0</v>
      </c>
      <c r="I36" s="30">
        <f t="shared" si="17"/>
        <v>75000</v>
      </c>
    </row>
    <row r="37" spans="1:9" ht="16.5" customHeight="1" x14ac:dyDescent="0.25">
      <c r="A37" t="s">
        <v>34</v>
      </c>
      <c r="B37" s="4">
        <v>989000</v>
      </c>
      <c r="C37" s="4"/>
      <c r="D37" s="4">
        <v>770000</v>
      </c>
      <c r="E37" s="3"/>
      <c r="F37" s="3">
        <f t="shared" si="12"/>
        <v>219000</v>
      </c>
    </row>
    <row r="38" spans="1:9" ht="18" x14ac:dyDescent="0.25">
      <c r="B38" s="3"/>
      <c r="C38" s="3"/>
      <c r="D38" s="3"/>
      <c r="E38" s="3"/>
    </row>
    <row r="39" spans="1:9" ht="18" x14ac:dyDescent="0.25">
      <c r="A39" t="s">
        <v>5</v>
      </c>
      <c r="B39" s="3"/>
      <c r="C39" s="3"/>
      <c r="D39" s="3"/>
      <c r="E39" s="3"/>
    </row>
    <row r="40" spans="1:9" ht="18" x14ac:dyDescent="0.25">
      <c r="A40" t="s">
        <v>35</v>
      </c>
      <c r="B40" s="3"/>
      <c r="C40" s="3"/>
      <c r="D40" s="3"/>
      <c r="E40" s="3"/>
    </row>
    <row r="41" spans="1:9" ht="18" x14ac:dyDescent="0.25">
      <c r="A41" t="s">
        <v>36</v>
      </c>
      <c r="B41" s="3"/>
      <c r="C41" s="3"/>
      <c r="D41" s="3"/>
      <c r="E41" s="3"/>
    </row>
    <row r="42" spans="1:9" ht="18" x14ac:dyDescent="0.25">
      <c r="A42" t="s">
        <v>37</v>
      </c>
      <c r="B42" s="3"/>
      <c r="C42" s="3"/>
      <c r="D42" s="3"/>
      <c r="E42" s="3"/>
    </row>
    <row r="43" spans="1:9" ht="18" x14ac:dyDescent="0.25">
      <c r="A43" t="s">
        <v>38</v>
      </c>
      <c r="B43" s="3"/>
      <c r="C43" s="3"/>
      <c r="D43" s="3">
        <v>900000</v>
      </c>
      <c r="E43" s="3"/>
    </row>
    <row r="44" spans="1:9" ht="18" x14ac:dyDescent="0.25">
      <c r="A44" t="s">
        <v>39</v>
      </c>
      <c r="B44" s="3"/>
      <c r="C44" s="5"/>
      <c r="D44" s="5">
        <v>500000</v>
      </c>
      <c r="E44" s="5"/>
      <c r="H44">
        <f>B15/(D44/365)</f>
        <v>36.5</v>
      </c>
    </row>
    <row r="45" spans="1:9" ht="18" x14ac:dyDescent="0.25">
      <c r="A45" t="s">
        <v>40</v>
      </c>
      <c r="B45" s="3"/>
      <c r="C45" s="3"/>
      <c r="D45" s="3">
        <v>400000</v>
      </c>
      <c r="E45" s="3"/>
    </row>
    <row r="46" spans="1:9" ht="18" x14ac:dyDescent="0.25">
      <c r="A46" t="s">
        <v>41</v>
      </c>
      <c r="B46" s="3"/>
      <c r="C46" s="3"/>
      <c r="D46" s="3">
        <v>300000</v>
      </c>
      <c r="E46" s="3"/>
    </row>
    <row r="47" spans="1:9" ht="18" x14ac:dyDescent="0.25">
      <c r="A47" t="s">
        <v>42</v>
      </c>
      <c r="B47" s="3">
        <v>260000</v>
      </c>
      <c r="C47" s="3"/>
      <c r="D47" s="3"/>
      <c r="E47" s="3"/>
    </row>
    <row r="48" spans="1:9" ht="18" x14ac:dyDescent="0.25">
      <c r="A48" t="s">
        <v>43</v>
      </c>
      <c r="B48" s="5">
        <v>40000</v>
      </c>
      <c r="C48" s="5"/>
      <c r="D48" s="5"/>
      <c r="E48" s="5"/>
    </row>
    <row r="49" spans="1:5" ht="18" x14ac:dyDescent="0.25">
      <c r="A49" t="s">
        <v>44</v>
      </c>
      <c r="B49" s="3"/>
      <c r="C49" s="3"/>
      <c r="D49" s="3">
        <v>100000</v>
      </c>
      <c r="E49" s="3"/>
    </row>
    <row r="50" spans="1:5" ht="18" x14ac:dyDescent="0.25">
      <c r="A50" t="s">
        <v>45</v>
      </c>
      <c r="B50" s="3"/>
      <c r="C50" s="3"/>
      <c r="D50" s="3">
        <v>40000</v>
      </c>
      <c r="E50" s="3"/>
    </row>
    <row r="51" spans="1:5" ht="18" x14ac:dyDescent="0.25">
      <c r="A51" t="s">
        <v>46</v>
      </c>
      <c r="B51" s="3">
        <v>3000</v>
      </c>
      <c r="C51" s="3"/>
      <c r="D51" s="3"/>
      <c r="E51" s="3"/>
    </row>
    <row r="52" spans="1:5" ht="18" x14ac:dyDescent="0.25">
      <c r="A52" t="s">
        <v>47</v>
      </c>
      <c r="B52" s="3">
        <v>6000</v>
      </c>
      <c r="C52" s="3"/>
      <c r="D52" s="3"/>
      <c r="E52" s="3"/>
    </row>
    <row r="53" spans="1:5" ht="18" x14ac:dyDescent="0.25">
      <c r="A53" t="s">
        <v>48</v>
      </c>
      <c r="B53" s="5">
        <v>31000</v>
      </c>
      <c r="C53" s="5"/>
      <c r="D53" s="3"/>
      <c r="E53" s="3"/>
    </row>
    <row r="54" spans="1:5" ht="18" x14ac:dyDescent="0.25">
      <c r="A54" t="s">
        <v>49</v>
      </c>
      <c r="B54" s="3"/>
      <c r="C54" s="3"/>
      <c r="D54" s="3">
        <v>39000</v>
      </c>
      <c r="E54" s="3"/>
    </row>
    <row r="55" spans="1:5" ht="18" x14ac:dyDescent="0.25">
      <c r="A55" t="s">
        <v>50</v>
      </c>
      <c r="B55" s="3">
        <v>35000</v>
      </c>
      <c r="C55" s="3"/>
      <c r="D55" s="3"/>
      <c r="E55" s="3"/>
    </row>
    <row r="56" spans="1:5" ht="18" x14ac:dyDescent="0.25">
      <c r="A56" t="s">
        <v>51</v>
      </c>
      <c r="B56" s="5">
        <v>4000</v>
      </c>
      <c r="C56" s="5"/>
      <c r="D56" s="5"/>
      <c r="E56" s="5"/>
    </row>
    <row r="57" spans="1:5" ht="18" x14ac:dyDescent="0.25">
      <c r="A57" s="1" t="s">
        <v>52</v>
      </c>
      <c r="B57" s="3"/>
      <c r="C57" s="3"/>
      <c r="D57" s="3">
        <v>101000</v>
      </c>
      <c r="E57" s="3"/>
    </row>
    <row r="58" spans="1:5" ht="18" x14ac:dyDescent="0.25">
      <c r="A58" t="s">
        <v>53</v>
      </c>
      <c r="B58" s="3"/>
      <c r="C58" s="3"/>
      <c r="D58" s="5">
        <v>36000</v>
      </c>
      <c r="E58" s="3"/>
    </row>
    <row r="59" spans="1:5" ht="18.600000000000001" thickBot="1" x14ac:dyDescent="0.3">
      <c r="A59" s="1" t="s">
        <v>54</v>
      </c>
      <c r="B59" s="3"/>
      <c r="C59" s="3"/>
      <c r="D59" s="6">
        <v>65000</v>
      </c>
      <c r="E59" s="3"/>
    </row>
    <row r="60" spans="1:5" ht="13.8" thickTop="1" x14ac:dyDescent="0.25"/>
    <row r="70" spans="1:3" ht="14.4" x14ac:dyDescent="0.3">
      <c r="A70" s="33" t="s">
        <v>58</v>
      </c>
      <c r="B70" s="33"/>
      <c r="C70" s="34"/>
    </row>
    <row r="71" spans="1:3" ht="14.4" x14ac:dyDescent="0.3">
      <c r="A71" s="33" t="s">
        <v>126</v>
      </c>
      <c r="B71" s="33"/>
      <c r="C71" s="34"/>
    </row>
    <row r="72" spans="1:3" ht="14.4" x14ac:dyDescent="0.3">
      <c r="A72" s="33" t="s">
        <v>59</v>
      </c>
      <c r="B72" s="33"/>
      <c r="C72" s="34"/>
    </row>
    <row r="73" spans="1:3" ht="14.4" x14ac:dyDescent="0.3">
      <c r="A73" s="33" t="s">
        <v>127</v>
      </c>
      <c r="B73" s="33"/>
      <c r="C73" s="34"/>
    </row>
    <row r="74" spans="1:3" x14ac:dyDescent="0.25">
      <c r="A74" s="34"/>
      <c r="B74" s="34"/>
      <c r="C74" s="34"/>
    </row>
    <row r="75" spans="1:3" ht="14.4" x14ac:dyDescent="0.3">
      <c r="A75" s="35" t="s">
        <v>128</v>
      </c>
      <c r="B75" s="36"/>
      <c r="C75" s="37">
        <f>((SUM(B76:B86))-(SUM(C76:C86)))</f>
        <v>20000</v>
      </c>
    </row>
    <row r="76" spans="1:3" ht="14.4" x14ac:dyDescent="0.3">
      <c r="A76" s="33" t="s">
        <v>129</v>
      </c>
      <c r="B76" s="36">
        <f>D59</f>
        <v>65000</v>
      </c>
      <c r="C76" s="34"/>
    </row>
    <row r="77" spans="1:3" ht="14.4" x14ac:dyDescent="0.3">
      <c r="A77" s="33" t="s">
        <v>130</v>
      </c>
      <c r="B77" s="36">
        <f>B48</f>
        <v>40000</v>
      </c>
      <c r="C77" s="34"/>
    </row>
    <row r="78" spans="1:3" ht="14.4" x14ac:dyDescent="0.3">
      <c r="A78" s="33" t="s">
        <v>131</v>
      </c>
      <c r="B78" s="33"/>
      <c r="C78" s="38">
        <v>40000</v>
      </c>
    </row>
    <row r="79" spans="1:3" ht="14.4" x14ac:dyDescent="0.3">
      <c r="A79" s="33" t="s">
        <v>132</v>
      </c>
      <c r="B79" s="36"/>
      <c r="C79" s="39">
        <f>F13</f>
        <v>30000</v>
      </c>
    </row>
    <row r="80" spans="1:3" ht="14.4" x14ac:dyDescent="0.3">
      <c r="A80" s="33" t="s">
        <v>133</v>
      </c>
      <c r="B80" s="40">
        <v>1000</v>
      </c>
      <c r="C80" s="34"/>
    </row>
    <row r="81" spans="1:3" ht="14.4" x14ac:dyDescent="0.3">
      <c r="A81" s="33" t="s">
        <v>134</v>
      </c>
      <c r="B81" s="36"/>
      <c r="C81" s="38">
        <f>10000</f>
        <v>10000</v>
      </c>
    </row>
    <row r="82" spans="1:3" x14ac:dyDescent="0.25">
      <c r="A82" s="34" t="s">
        <v>135</v>
      </c>
      <c r="B82" s="34"/>
      <c r="C82" s="39">
        <f>F16</f>
        <v>3000</v>
      </c>
    </row>
    <row r="83" spans="1:3" x14ac:dyDescent="0.25">
      <c r="A83" s="34" t="s">
        <v>136</v>
      </c>
      <c r="B83" s="34"/>
      <c r="C83" s="39">
        <f>F15</f>
        <v>10000</v>
      </c>
    </row>
    <row r="84" spans="1:3" x14ac:dyDescent="0.25">
      <c r="A84" s="34" t="s">
        <v>137</v>
      </c>
      <c r="B84" s="39">
        <f>F23</f>
        <v>15000</v>
      </c>
      <c r="C84" s="34"/>
    </row>
    <row r="85" spans="1:3" ht="14.4" x14ac:dyDescent="0.3">
      <c r="A85" s="33" t="s">
        <v>58</v>
      </c>
      <c r="B85" s="41"/>
      <c r="C85" s="39">
        <f>-F25</f>
        <v>2000</v>
      </c>
    </row>
    <row r="86" spans="1:3" ht="14.4" x14ac:dyDescent="0.3">
      <c r="A86" s="42" t="s">
        <v>60</v>
      </c>
      <c r="B86" s="43"/>
      <c r="C86" s="44">
        <f>-F26</f>
        <v>6000</v>
      </c>
    </row>
    <row r="87" spans="1:3" ht="14.4" x14ac:dyDescent="0.3">
      <c r="A87" s="33"/>
      <c r="B87" s="41"/>
      <c r="C87" s="34"/>
    </row>
    <row r="88" spans="1:3" ht="14.4" x14ac:dyDescent="0.3">
      <c r="A88" s="35" t="s">
        <v>138</v>
      </c>
      <c r="B88" s="41"/>
      <c r="C88" s="37">
        <f>C91+C90</f>
        <v>121000</v>
      </c>
    </row>
    <row r="89" spans="1:3" ht="14.4" x14ac:dyDescent="0.3">
      <c r="A89" s="33"/>
      <c r="B89" s="45"/>
      <c r="C89" s="34"/>
    </row>
    <row r="90" spans="1:3" ht="14.4" x14ac:dyDescent="0.3">
      <c r="A90" s="33" t="s">
        <v>139</v>
      </c>
      <c r="B90" s="46"/>
      <c r="C90" s="39">
        <f>F12</f>
        <v>5000</v>
      </c>
    </row>
    <row r="91" spans="1:3" ht="14.4" x14ac:dyDescent="0.3">
      <c r="A91" s="42" t="s">
        <v>140</v>
      </c>
      <c r="B91" s="47"/>
      <c r="C91" s="44">
        <f>F18</f>
        <v>116000</v>
      </c>
    </row>
    <row r="92" spans="1:3" ht="14.4" x14ac:dyDescent="0.25">
      <c r="A92" s="41"/>
      <c r="B92" s="45"/>
      <c r="C92" s="34"/>
    </row>
    <row r="93" spans="1:3" ht="14.4" x14ac:dyDescent="0.25">
      <c r="A93" s="41"/>
      <c r="B93" s="45"/>
      <c r="C93" s="34"/>
    </row>
    <row r="94" spans="1:3" ht="14.4" x14ac:dyDescent="0.25">
      <c r="A94" s="48" t="s">
        <v>141</v>
      </c>
      <c r="B94" s="34"/>
      <c r="C94" s="37">
        <f>((SUM(B95:B99))-(C100))</f>
        <v>157000</v>
      </c>
    </row>
    <row r="95" spans="1:3" ht="14.4" x14ac:dyDescent="0.25">
      <c r="A95" s="49" t="s">
        <v>142</v>
      </c>
      <c r="B95" s="45">
        <v>40000</v>
      </c>
      <c r="C95" s="34"/>
    </row>
    <row r="96" spans="1:3" ht="14.4" x14ac:dyDescent="0.25">
      <c r="A96" s="41" t="s">
        <v>143</v>
      </c>
      <c r="B96" s="45">
        <f>F24</f>
        <v>7000</v>
      </c>
      <c r="C96" s="34"/>
    </row>
    <row r="97" spans="1:3" ht="14.4" x14ac:dyDescent="0.25">
      <c r="A97" s="41" t="s">
        <v>144</v>
      </c>
      <c r="B97" s="45">
        <f>-F22</f>
        <v>10000</v>
      </c>
      <c r="C97" s="34"/>
    </row>
    <row r="98" spans="1:3" ht="14.4" x14ac:dyDescent="0.3">
      <c r="A98" s="33" t="s">
        <v>145</v>
      </c>
      <c r="B98" s="45">
        <f>F30</f>
        <v>100000</v>
      </c>
      <c r="C98" s="34"/>
    </row>
    <row r="99" spans="1:3" ht="14.4" x14ac:dyDescent="0.25">
      <c r="A99" s="41" t="s">
        <v>146</v>
      </c>
      <c r="B99" s="39">
        <f>F34</f>
        <v>40000</v>
      </c>
      <c r="C99" s="34"/>
    </row>
    <row r="100" spans="1:3" ht="14.4" x14ac:dyDescent="0.25">
      <c r="A100" s="50" t="s">
        <v>147</v>
      </c>
      <c r="B100" s="47"/>
      <c r="C100" s="44">
        <f>D59-F35</f>
        <v>40000</v>
      </c>
    </row>
    <row r="101" spans="1:3" ht="14.4" x14ac:dyDescent="0.25">
      <c r="A101" s="41"/>
      <c r="B101" s="46"/>
      <c r="C101" s="34"/>
    </row>
    <row r="102" spans="1:3" ht="14.4" x14ac:dyDescent="0.25">
      <c r="A102" s="41" t="s">
        <v>148</v>
      </c>
      <c r="B102" s="46"/>
      <c r="C102" s="34"/>
    </row>
    <row r="103" spans="1:3" ht="14.4" x14ac:dyDescent="0.3">
      <c r="A103" s="33" t="s">
        <v>149</v>
      </c>
      <c r="B103" s="46"/>
      <c r="C103" s="39">
        <v>56000</v>
      </c>
    </row>
    <row r="104" spans="1:3" ht="14.4" x14ac:dyDescent="0.3">
      <c r="A104" s="42" t="s">
        <v>150</v>
      </c>
      <c r="B104" s="47"/>
      <c r="C104" s="44">
        <f>D10+D11</f>
        <v>84000</v>
      </c>
    </row>
    <row r="105" spans="1:3" ht="14.4" x14ac:dyDescent="0.3">
      <c r="A105" s="35" t="s">
        <v>150</v>
      </c>
      <c r="B105" s="51"/>
      <c r="C105" s="37">
        <f>C103+C104</f>
        <v>140000</v>
      </c>
    </row>
    <row r="106" spans="1:3" ht="14.4" x14ac:dyDescent="0.3">
      <c r="A106" s="33"/>
      <c r="B106" s="46"/>
      <c r="C106" s="34"/>
    </row>
    <row r="107" spans="1:3" ht="14.4" x14ac:dyDescent="0.3">
      <c r="A107" s="33"/>
      <c r="B107" s="46"/>
      <c r="C107" s="34"/>
    </row>
    <row r="108" spans="1:3" ht="14.4" x14ac:dyDescent="0.3">
      <c r="A108" s="52" t="s">
        <v>151</v>
      </c>
      <c r="B108" s="45"/>
      <c r="C108" s="34"/>
    </row>
    <row r="109" spans="1:3" ht="14.4" x14ac:dyDescent="0.25">
      <c r="A109" s="41" t="s">
        <v>152</v>
      </c>
      <c r="B109" s="46"/>
      <c r="C109" s="34"/>
    </row>
    <row r="110" spans="1:3" ht="14.4" x14ac:dyDescent="0.25">
      <c r="A110" s="41" t="s">
        <v>153</v>
      </c>
      <c r="B110" s="46"/>
      <c r="C110" s="34"/>
    </row>
    <row r="111" spans="1:3" ht="14.4" x14ac:dyDescent="0.3">
      <c r="A111" s="33" t="s">
        <v>154</v>
      </c>
      <c r="B111" s="45"/>
      <c r="C111" s="34"/>
    </row>
    <row r="112" spans="1:3" ht="14.4" x14ac:dyDescent="0.3">
      <c r="A112" s="33"/>
      <c r="B112" s="45"/>
      <c r="C112" s="34"/>
    </row>
    <row r="113" spans="1:3" ht="14.4" x14ac:dyDescent="0.3">
      <c r="A113" s="35" t="s">
        <v>155</v>
      </c>
      <c r="B113" s="45">
        <f>D35</f>
        <v>170000</v>
      </c>
      <c r="C113" s="34"/>
    </row>
    <row r="114" spans="1:3" ht="14.4" x14ac:dyDescent="0.25">
      <c r="A114" s="41" t="s">
        <v>156</v>
      </c>
      <c r="B114" s="45">
        <f>D59</f>
        <v>65000</v>
      </c>
      <c r="C114" s="34"/>
    </row>
    <row r="115" spans="1:3" ht="14.4" x14ac:dyDescent="0.25">
      <c r="A115" s="41" t="s">
        <v>157</v>
      </c>
      <c r="B115" s="53">
        <f>B113+B114</f>
        <v>235000</v>
      </c>
      <c r="C115" s="34"/>
    </row>
    <row r="116" spans="1:3" ht="14.4" x14ac:dyDescent="0.25">
      <c r="A116" s="41" t="s">
        <v>158</v>
      </c>
      <c r="B116" s="53">
        <f>((D59)-(F35))</f>
        <v>40000</v>
      </c>
      <c r="C116" s="34"/>
    </row>
    <row r="117" spans="1:3" ht="14.4" x14ac:dyDescent="0.25">
      <c r="A117" s="54" t="s">
        <v>159</v>
      </c>
      <c r="B117" s="55">
        <f>B115-B116</f>
        <v>195000</v>
      </c>
      <c r="C117" s="34"/>
    </row>
    <row r="118" spans="1:3" ht="14.4" x14ac:dyDescent="0.25">
      <c r="A118" s="9"/>
      <c r="B118" s="9"/>
    </row>
    <row r="119" spans="1:3" ht="14.4" x14ac:dyDescent="0.25">
      <c r="A119" s="9"/>
      <c r="B119" s="9"/>
    </row>
    <row r="120" spans="1:3" ht="14.4" x14ac:dyDescent="0.25">
      <c r="A120" s="9"/>
      <c r="B120" s="9"/>
    </row>
    <row r="121" spans="1:3" ht="14.4" x14ac:dyDescent="0.25">
      <c r="A121" s="9"/>
      <c r="B121" s="9"/>
    </row>
    <row r="122" spans="1:3" ht="14.4" x14ac:dyDescent="0.25">
      <c r="A122" s="9"/>
      <c r="B122" s="9"/>
    </row>
    <row r="123" spans="1:3" ht="14.4" x14ac:dyDescent="0.25">
      <c r="A123" s="9"/>
      <c r="B123" s="9"/>
    </row>
    <row r="124" spans="1:3" ht="14.4" x14ac:dyDescent="0.25">
      <c r="A124" s="9"/>
      <c r="B124" s="9"/>
    </row>
    <row r="125" spans="1:3" ht="14.4" x14ac:dyDescent="0.25">
      <c r="A125" s="9"/>
      <c r="B125" s="9"/>
    </row>
    <row r="126" spans="1:3" ht="14.4" x14ac:dyDescent="0.25">
      <c r="A126" s="9"/>
      <c r="B126" s="9"/>
    </row>
    <row r="127" spans="1:3" ht="14.4" x14ac:dyDescent="0.25">
      <c r="A127" s="9"/>
      <c r="B127" s="9"/>
    </row>
    <row r="128" spans="1:3" ht="14.4" x14ac:dyDescent="0.25">
      <c r="A128" s="9"/>
      <c r="B128" s="9"/>
    </row>
    <row r="129" spans="1:2" ht="14.4" x14ac:dyDescent="0.25">
      <c r="A129" s="9"/>
      <c r="B129" s="9"/>
    </row>
    <row r="130" spans="1:2" ht="14.4" x14ac:dyDescent="0.25">
      <c r="A130" s="9"/>
      <c r="B130" s="9"/>
    </row>
    <row r="131" spans="1:2" ht="14.4" x14ac:dyDescent="0.25">
      <c r="A131" s="9"/>
      <c r="B131" s="9"/>
    </row>
    <row r="132" spans="1:2" ht="14.4" x14ac:dyDescent="0.25">
      <c r="A132" s="9"/>
      <c r="B132" s="9"/>
    </row>
    <row r="133" spans="1:2" ht="14.4" x14ac:dyDescent="0.25">
      <c r="A133" s="9"/>
      <c r="B133" s="9"/>
    </row>
    <row r="134" spans="1:2" ht="14.4" x14ac:dyDescent="0.25">
      <c r="A134" s="9"/>
      <c r="B134" s="9"/>
    </row>
    <row r="135" spans="1:2" ht="14.4" x14ac:dyDescent="0.25">
      <c r="A135" s="9"/>
      <c r="B135" s="9"/>
    </row>
    <row r="136" spans="1:2" ht="14.4" x14ac:dyDescent="0.25">
      <c r="A136" s="9"/>
      <c r="B136" s="9"/>
    </row>
    <row r="137" spans="1:2" ht="14.4" x14ac:dyDescent="0.25">
      <c r="A137" s="9"/>
      <c r="B137" s="9"/>
    </row>
    <row r="138" spans="1:2" ht="14.4" x14ac:dyDescent="0.25">
      <c r="A138" s="9"/>
      <c r="B138" s="9"/>
    </row>
    <row r="139" spans="1:2" ht="14.4" x14ac:dyDescent="0.25">
      <c r="A139" s="9"/>
      <c r="B139" s="9"/>
    </row>
    <row r="140" spans="1:2" ht="14.4" x14ac:dyDescent="0.25">
      <c r="A140" s="9"/>
      <c r="B140" s="9"/>
    </row>
    <row r="141" spans="1:2" ht="14.4" x14ac:dyDescent="0.25">
      <c r="A141" s="9"/>
      <c r="B141" s="9"/>
    </row>
    <row r="142" spans="1:2" ht="14.4" x14ac:dyDescent="0.25">
      <c r="A142" s="9"/>
      <c r="B142" s="9"/>
    </row>
    <row r="143" spans="1:2" ht="14.4" x14ac:dyDescent="0.25">
      <c r="A143" s="9"/>
      <c r="B143" s="9"/>
    </row>
    <row r="144" spans="1:2" ht="14.4" x14ac:dyDescent="0.25">
      <c r="A144" s="9"/>
      <c r="B144" s="9"/>
    </row>
    <row r="145" spans="1:2" ht="14.4" x14ac:dyDescent="0.25">
      <c r="A145" s="9"/>
      <c r="B145" s="9"/>
    </row>
    <row r="146" spans="1:2" ht="14.4" x14ac:dyDescent="0.25">
      <c r="A146" s="9"/>
      <c r="B146" s="9"/>
    </row>
    <row r="147" spans="1:2" ht="14.4" x14ac:dyDescent="0.25">
      <c r="A147" s="9"/>
      <c r="B147" s="9"/>
    </row>
    <row r="148" spans="1:2" ht="14.4" x14ac:dyDescent="0.25">
      <c r="A148" s="9"/>
      <c r="B148" s="9"/>
    </row>
    <row r="149" spans="1:2" ht="14.4" x14ac:dyDescent="0.25">
      <c r="A149" s="9"/>
      <c r="B149" s="9"/>
    </row>
    <row r="150" spans="1:2" ht="14.4" x14ac:dyDescent="0.25">
      <c r="A150" s="9"/>
      <c r="B150" s="9"/>
    </row>
    <row r="151" spans="1:2" ht="14.4" x14ac:dyDescent="0.25">
      <c r="A151" s="9"/>
      <c r="B151" s="9"/>
    </row>
    <row r="152" spans="1:2" ht="14.4" x14ac:dyDescent="0.25">
      <c r="A152" s="9"/>
      <c r="B152" s="9"/>
    </row>
    <row r="153" spans="1:2" ht="14.4" x14ac:dyDescent="0.25">
      <c r="A153" s="9"/>
      <c r="B153" s="9"/>
    </row>
    <row r="154" spans="1:2" ht="14.4" x14ac:dyDescent="0.25">
      <c r="A154" s="9"/>
      <c r="B154" s="9"/>
    </row>
    <row r="155" spans="1:2" ht="14.4" x14ac:dyDescent="0.25">
      <c r="A155" s="9"/>
      <c r="B155" s="9"/>
    </row>
    <row r="156" spans="1:2" ht="14.4" x14ac:dyDescent="0.25">
      <c r="A156" s="9"/>
      <c r="B156" s="9"/>
    </row>
    <row r="157" spans="1:2" ht="14.4" x14ac:dyDescent="0.25">
      <c r="A157" s="9"/>
      <c r="B157" s="9"/>
    </row>
    <row r="158" spans="1:2" ht="14.4" x14ac:dyDescent="0.25">
      <c r="A158" s="9"/>
      <c r="B158" s="9"/>
    </row>
    <row r="159" spans="1:2" ht="14.4" x14ac:dyDescent="0.25">
      <c r="A159" s="9"/>
      <c r="B159" s="9"/>
    </row>
    <row r="160" spans="1:2" ht="14.4" x14ac:dyDescent="0.25">
      <c r="A160" s="9"/>
      <c r="B160" s="9"/>
    </row>
    <row r="161" spans="1:2" ht="14.4" x14ac:dyDescent="0.25">
      <c r="A161" s="9"/>
      <c r="B161" s="9"/>
    </row>
    <row r="162" spans="1:2" ht="14.4" x14ac:dyDescent="0.25">
      <c r="A162" s="9"/>
      <c r="B162" s="9"/>
    </row>
    <row r="163" spans="1:2" ht="14.4" x14ac:dyDescent="0.25">
      <c r="A163" s="9"/>
      <c r="B163" s="9"/>
    </row>
    <row r="164" spans="1:2" ht="14.4" x14ac:dyDescent="0.25">
      <c r="A164" s="9"/>
      <c r="B164" s="9"/>
    </row>
    <row r="165" spans="1:2" ht="14.4" x14ac:dyDescent="0.25">
      <c r="A165" s="9"/>
      <c r="B165" s="9"/>
    </row>
    <row r="166" spans="1:2" ht="14.4" x14ac:dyDescent="0.25">
      <c r="A166" s="9"/>
      <c r="B166" s="9"/>
    </row>
    <row r="167" spans="1:2" ht="14.4" x14ac:dyDescent="0.25">
      <c r="A167" s="9"/>
      <c r="B167" s="9"/>
    </row>
    <row r="168" spans="1:2" ht="14.4" x14ac:dyDescent="0.25">
      <c r="A168" s="9"/>
      <c r="B168" s="9"/>
    </row>
    <row r="169" spans="1:2" ht="14.4" x14ac:dyDescent="0.25">
      <c r="A169" s="9"/>
      <c r="B169" s="9"/>
    </row>
    <row r="170" spans="1:2" ht="14.4" x14ac:dyDescent="0.25">
      <c r="A170" s="9"/>
      <c r="B170" s="9"/>
    </row>
    <row r="171" spans="1:2" ht="14.4" x14ac:dyDescent="0.25">
      <c r="A171" s="9"/>
      <c r="B171" s="9"/>
    </row>
    <row r="172" spans="1:2" ht="14.4" x14ac:dyDescent="0.25">
      <c r="A172" s="9"/>
      <c r="B172" s="9"/>
    </row>
    <row r="173" spans="1:2" ht="14.4" x14ac:dyDescent="0.25">
      <c r="A173" s="9"/>
      <c r="B173" s="9"/>
    </row>
    <row r="174" spans="1:2" ht="14.4" x14ac:dyDescent="0.25">
      <c r="A174" s="9"/>
      <c r="B174" s="9"/>
    </row>
    <row r="175" spans="1:2" ht="14.4" x14ac:dyDescent="0.25">
      <c r="A175" s="9"/>
      <c r="B175" s="9"/>
    </row>
    <row r="176" spans="1:2" ht="14.4" x14ac:dyDescent="0.25">
      <c r="A176" s="9"/>
      <c r="B176" s="9"/>
    </row>
    <row r="177" spans="1:2" ht="14.4" x14ac:dyDescent="0.25">
      <c r="A177" s="9"/>
      <c r="B177" s="9"/>
    </row>
    <row r="178" spans="1:2" ht="14.4" x14ac:dyDescent="0.25">
      <c r="A178" s="9"/>
      <c r="B178" s="9"/>
    </row>
    <row r="179" spans="1:2" ht="14.4" x14ac:dyDescent="0.25">
      <c r="A179" s="9"/>
      <c r="B179" s="9"/>
    </row>
    <row r="180" spans="1:2" ht="14.4" x14ac:dyDescent="0.25">
      <c r="A180" s="9"/>
      <c r="B180" s="9"/>
    </row>
    <row r="181" spans="1:2" ht="14.4" x14ac:dyDescent="0.25">
      <c r="A181" s="9"/>
      <c r="B181" s="9"/>
    </row>
    <row r="182" spans="1:2" ht="14.4" x14ac:dyDescent="0.25">
      <c r="A182" s="9"/>
      <c r="B182" s="9"/>
    </row>
    <row r="183" spans="1:2" ht="14.4" x14ac:dyDescent="0.25">
      <c r="A183" s="9"/>
      <c r="B183" s="9"/>
    </row>
    <row r="184" spans="1:2" ht="14.4" x14ac:dyDescent="0.25">
      <c r="A184" s="9"/>
      <c r="B184" s="9"/>
    </row>
    <row r="185" spans="1:2" ht="14.4" x14ac:dyDescent="0.25">
      <c r="A185" s="9"/>
      <c r="B185" s="9"/>
    </row>
    <row r="186" spans="1:2" ht="14.4" x14ac:dyDescent="0.25">
      <c r="A186" s="9"/>
      <c r="B186" s="9"/>
    </row>
    <row r="187" spans="1:2" ht="14.4" x14ac:dyDescent="0.25">
      <c r="A187" s="9"/>
      <c r="B187" s="9"/>
    </row>
    <row r="188" spans="1:2" ht="14.4" x14ac:dyDescent="0.25">
      <c r="A188" s="9"/>
      <c r="B188" s="9"/>
    </row>
    <row r="189" spans="1:2" ht="14.4" x14ac:dyDescent="0.25">
      <c r="A189" s="9"/>
      <c r="B189" s="9"/>
    </row>
    <row r="190" spans="1:2" ht="14.4" x14ac:dyDescent="0.25">
      <c r="A190" s="9"/>
      <c r="B190" s="9"/>
    </row>
    <row r="191" spans="1:2" ht="14.4" x14ac:dyDescent="0.25">
      <c r="A191" s="9"/>
      <c r="B191" s="9"/>
    </row>
    <row r="192" spans="1:2" ht="14.4" x14ac:dyDescent="0.25">
      <c r="A192" s="9"/>
      <c r="B192" s="9"/>
    </row>
    <row r="193" spans="1:2" ht="14.4" x14ac:dyDescent="0.25">
      <c r="A193" s="9"/>
      <c r="B193" s="9"/>
    </row>
    <row r="194" spans="1:2" ht="14.4" x14ac:dyDescent="0.25">
      <c r="A194" s="9"/>
      <c r="B194" s="9"/>
    </row>
    <row r="195" spans="1:2" ht="14.4" x14ac:dyDescent="0.25">
      <c r="A195" s="9"/>
      <c r="B195" s="9"/>
    </row>
    <row r="196" spans="1:2" ht="14.4" x14ac:dyDescent="0.25">
      <c r="A196" s="9"/>
      <c r="B196" s="9"/>
    </row>
    <row r="197" spans="1:2" ht="14.4" x14ac:dyDescent="0.25">
      <c r="A197" s="9"/>
      <c r="B197" s="9"/>
    </row>
    <row r="198" spans="1:2" ht="14.4" x14ac:dyDescent="0.25">
      <c r="A198" s="9"/>
      <c r="B198" s="9"/>
    </row>
    <row r="199" spans="1:2" ht="14.4" x14ac:dyDescent="0.25">
      <c r="A199" s="9"/>
      <c r="B199" s="9"/>
    </row>
    <row r="200" spans="1:2" ht="14.4" x14ac:dyDescent="0.25">
      <c r="A200" s="9"/>
      <c r="B200" s="9"/>
    </row>
    <row r="201" spans="1:2" ht="14.4" x14ac:dyDescent="0.25">
      <c r="A201" s="9"/>
      <c r="B201" s="9"/>
    </row>
    <row r="202" spans="1:2" ht="14.4" x14ac:dyDescent="0.25">
      <c r="A202" s="9"/>
      <c r="B202" s="9"/>
    </row>
    <row r="203" spans="1:2" ht="14.4" x14ac:dyDescent="0.25">
      <c r="A203" s="9"/>
      <c r="B203" s="9"/>
    </row>
    <row r="204" spans="1:2" ht="14.4" x14ac:dyDescent="0.25">
      <c r="A204" s="9"/>
      <c r="B204" s="9"/>
    </row>
    <row r="205" spans="1:2" ht="14.4" x14ac:dyDescent="0.25">
      <c r="A205" s="9"/>
      <c r="B205" s="9"/>
    </row>
    <row r="206" spans="1:2" ht="14.4" x14ac:dyDescent="0.25">
      <c r="A206" s="9"/>
      <c r="B206" s="9"/>
    </row>
    <row r="207" spans="1:2" ht="14.4" x14ac:dyDescent="0.25">
      <c r="A207" s="9"/>
      <c r="B207" s="9"/>
    </row>
    <row r="208" spans="1:2" ht="14.4" x14ac:dyDescent="0.25">
      <c r="A208" s="9"/>
      <c r="B208" s="9"/>
    </row>
    <row r="209" spans="1:2" ht="14.4" x14ac:dyDescent="0.25">
      <c r="A209" s="9"/>
      <c r="B209" s="9"/>
    </row>
    <row r="210" spans="1:2" ht="14.4" x14ac:dyDescent="0.25">
      <c r="A210" s="9"/>
      <c r="B210" s="9"/>
    </row>
    <row r="211" spans="1:2" ht="14.4" x14ac:dyDescent="0.25">
      <c r="A211" s="9"/>
      <c r="B211" s="9"/>
    </row>
    <row r="212" spans="1:2" ht="14.4" x14ac:dyDescent="0.25">
      <c r="A212" s="9"/>
      <c r="B212" s="9"/>
    </row>
    <row r="213" spans="1:2" ht="14.4" x14ac:dyDescent="0.25">
      <c r="A213" s="9"/>
      <c r="B213" s="9"/>
    </row>
    <row r="214" spans="1:2" ht="14.4" x14ac:dyDescent="0.25">
      <c r="A214" s="9"/>
      <c r="B214" s="9"/>
    </row>
    <row r="215" spans="1:2" ht="14.4" x14ac:dyDescent="0.25">
      <c r="A215" s="9"/>
      <c r="B215" s="9"/>
    </row>
    <row r="216" spans="1:2" ht="14.4" x14ac:dyDescent="0.25">
      <c r="A216" s="9"/>
      <c r="B216" s="9"/>
    </row>
    <row r="217" spans="1:2" ht="14.4" x14ac:dyDescent="0.25">
      <c r="A217" s="9"/>
      <c r="B217" s="9"/>
    </row>
    <row r="218" spans="1:2" ht="14.4" x14ac:dyDescent="0.25">
      <c r="A218" s="9"/>
      <c r="B218" s="9"/>
    </row>
    <row r="219" spans="1:2" ht="14.4" x14ac:dyDescent="0.25">
      <c r="A219" s="9"/>
      <c r="B219" s="9"/>
    </row>
    <row r="220" spans="1:2" ht="14.4" x14ac:dyDescent="0.25">
      <c r="A220" s="9"/>
      <c r="B220" s="9"/>
    </row>
    <row r="221" spans="1:2" ht="14.4" x14ac:dyDescent="0.25">
      <c r="A221" s="9"/>
      <c r="B221" s="9"/>
    </row>
    <row r="222" spans="1:2" ht="14.4" x14ac:dyDescent="0.25">
      <c r="A222" s="9"/>
      <c r="B222" s="9"/>
    </row>
    <row r="223" spans="1:2" ht="14.4" x14ac:dyDescent="0.25">
      <c r="A223" s="9"/>
      <c r="B223" s="9"/>
    </row>
    <row r="224" spans="1:2" ht="14.4" x14ac:dyDescent="0.25">
      <c r="A224" s="9"/>
      <c r="B224" s="9"/>
    </row>
    <row r="225" spans="1:2" ht="14.4" x14ac:dyDescent="0.25">
      <c r="A225" s="9"/>
      <c r="B225" s="9"/>
    </row>
    <row r="226" spans="1:2" ht="14.4" x14ac:dyDescent="0.25">
      <c r="A226" s="9"/>
      <c r="B226" s="9"/>
    </row>
    <row r="227" spans="1:2" ht="14.4" x14ac:dyDescent="0.25">
      <c r="A227" s="9"/>
      <c r="B227" s="9"/>
    </row>
    <row r="228" spans="1:2" ht="14.4" x14ac:dyDescent="0.25">
      <c r="A228" s="9"/>
      <c r="B228" s="9"/>
    </row>
    <row r="229" spans="1:2" ht="14.4" x14ac:dyDescent="0.25">
      <c r="A229" s="9"/>
      <c r="B229" s="9"/>
    </row>
    <row r="230" spans="1:2" ht="14.4" x14ac:dyDescent="0.25">
      <c r="A230" s="9"/>
      <c r="B230" s="9"/>
    </row>
    <row r="231" spans="1:2" ht="14.4" x14ac:dyDescent="0.25">
      <c r="A231" s="9"/>
      <c r="B231" s="9"/>
    </row>
    <row r="232" spans="1:2" ht="14.4" x14ac:dyDescent="0.25">
      <c r="A232" s="9"/>
      <c r="B232" s="9"/>
    </row>
    <row r="233" spans="1:2" ht="14.4" x14ac:dyDescent="0.25">
      <c r="A233" s="9"/>
      <c r="B233" s="9"/>
    </row>
    <row r="234" spans="1:2" ht="14.4" x14ac:dyDescent="0.25">
      <c r="A234" s="9"/>
      <c r="B234" s="9"/>
    </row>
    <row r="235" spans="1:2" ht="14.4" x14ac:dyDescent="0.25">
      <c r="A235" s="9"/>
      <c r="B235" s="9"/>
    </row>
    <row r="236" spans="1:2" ht="14.4" x14ac:dyDescent="0.25">
      <c r="A236" s="9"/>
      <c r="B236" s="9"/>
    </row>
    <row r="237" spans="1:2" ht="14.4" x14ac:dyDescent="0.25">
      <c r="A237" s="9"/>
      <c r="B237" s="9"/>
    </row>
    <row r="238" spans="1:2" ht="14.4" x14ac:dyDescent="0.25">
      <c r="A238" s="9"/>
      <c r="B238" s="9"/>
    </row>
    <row r="239" spans="1:2" ht="14.4" x14ac:dyDescent="0.25">
      <c r="A239" s="9"/>
      <c r="B239" s="9"/>
    </row>
    <row r="240" spans="1:2" ht="14.4" x14ac:dyDescent="0.25">
      <c r="A240" s="9"/>
      <c r="B240" s="9"/>
    </row>
    <row r="241" spans="1:2" ht="14.4" x14ac:dyDescent="0.25">
      <c r="A241" s="9"/>
      <c r="B241" s="9"/>
    </row>
    <row r="242" spans="1:2" ht="14.4" x14ac:dyDescent="0.25">
      <c r="A242" s="9"/>
      <c r="B242" s="9"/>
    </row>
    <row r="243" spans="1:2" ht="14.4" x14ac:dyDescent="0.25">
      <c r="A243" s="9"/>
      <c r="B243" s="9"/>
    </row>
    <row r="244" spans="1:2" ht="14.4" x14ac:dyDescent="0.25">
      <c r="A244" s="9"/>
      <c r="B244" s="9"/>
    </row>
    <row r="245" spans="1:2" ht="14.4" x14ac:dyDescent="0.25">
      <c r="A245" s="9"/>
      <c r="B245" s="9"/>
    </row>
    <row r="246" spans="1:2" ht="14.4" x14ac:dyDescent="0.25">
      <c r="A246" s="9"/>
      <c r="B246" s="9"/>
    </row>
    <row r="247" spans="1:2" ht="14.4" x14ac:dyDescent="0.25">
      <c r="A247" s="9"/>
      <c r="B247" s="9"/>
    </row>
    <row r="248" spans="1:2" ht="14.4" x14ac:dyDescent="0.25">
      <c r="A248" s="9"/>
      <c r="B248" s="9"/>
    </row>
    <row r="249" spans="1:2" ht="14.4" x14ac:dyDescent="0.25">
      <c r="A249" s="9"/>
      <c r="B249" s="9"/>
    </row>
    <row r="250" spans="1:2" ht="14.4" x14ac:dyDescent="0.25">
      <c r="A250" s="9"/>
      <c r="B250" s="9"/>
    </row>
    <row r="251" spans="1:2" ht="14.4" x14ac:dyDescent="0.25">
      <c r="A251" s="9"/>
      <c r="B251" s="9"/>
    </row>
    <row r="252" spans="1:2" ht="14.4" x14ac:dyDescent="0.25">
      <c r="A252" s="9"/>
      <c r="B252" s="9"/>
    </row>
    <row r="253" spans="1:2" ht="14.4" x14ac:dyDescent="0.25">
      <c r="A253" s="9"/>
      <c r="B253" s="9"/>
    </row>
    <row r="254" spans="1:2" ht="14.4" x14ac:dyDescent="0.25">
      <c r="A254" s="9"/>
      <c r="B254" s="9"/>
    </row>
    <row r="255" spans="1:2" ht="14.4" x14ac:dyDescent="0.25">
      <c r="A255" s="9"/>
      <c r="B255" s="9"/>
    </row>
    <row r="256" spans="1:2" ht="14.4" x14ac:dyDescent="0.25">
      <c r="A256" s="9"/>
      <c r="B256" s="9"/>
    </row>
    <row r="257" spans="1:2" ht="14.4" x14ac:dyDescent="0.25">
      <c r="A257" s="9"/>
      <c r="B257" s="9"/>
    </row>
    <row r="258" spans="1:2" ht="14.4" x14ac:dyDescent="0.25">
      <c r="A258" s="9"/>
      <c r="B258" s="9"/>
    </row>
    <row r="259" spans="1:2" ht="14.4" x14ac:dyDescent="0.25">
      <c r="A259" s="9"/>
      <c r="B259" s="9"/>
    </row>
    <row r="260" spans="1:2" ht="14.4" x14ac:dyDescent="0.25">
      <c r="A260" s="9"/>
      <c r="B260" s="9"/>
    </row>
    <row r="261" spans="1:2" ht="14.4" x14ac:dyDescent="0.25">
      <c r="A261" s="9"/>
      <c r="B261" s="9"/>
    </row>
    <row r="262" spans="1:2" ht="14.4" x14ac:dyDescent="0.25">
      <c r="A262" s="9"/>
      <c r="B262" s="9"/>
    </row>
    <row r="263" spans="1:2" ht="14.4" x14ac:dyDescent="0.25">
      <c r="A263" s="9"/>
      <c r="B263" s="9"/>
    </row>
    <row r="264" spans="1:2" ht="14.4" x14ac:dyDescent="0.25">
      <c r="A264" s="9"/>
      <c r="B264" s="9"/>
    </row>
    <row r="265" spans="1:2" ht="14.4" x14ac:dyDescent="0.25">
      <c r="A265" s="9"/>
      <c r="B265" s="9"/>
    </row>
    <row r="266" spans="1:2" ht="14.4" x14ac:dyDescent="0.25">
      <c r="A266" s="9"/>
      <c r="B266" s="9"/>
    </row>
    <row r="267" spans="1:2" ht="14.4" x14ac:dyDescent="0.25">
      <c r="A267" s="9"/>
      <c r="B267" s="9"/>
    </row>
    <row r="268" spans="1:2" ht="14.4" x14ac:dyDescent="0.25">
      <c r="A268" s="9"/>
      <c r="B268" s="9"/>
    </row>
    <row r="269" spans="1:2" ht="14.4" x14ac:dyDescent="0.25">
      <c r="A269" s="9"/>
      <c r="B269" s="9"/>
    </row>
    <row r="270" spans="1:2" ht="14.4" x14ac:dyDescent="0.25">
      <c r="A270" s="9"/>
      <c r="B270" s="9"/>
    </row>
    <row r="271" spans="1:2" ht="14.4" x14ac:dyDescent="0.25">
      <c r="A271" s="9"/>
      <c r="B271" s="9"/>
    </row>
    <row r="272" spans="1:2" ht="14.4" x14ac:dyDescent="0.25">
      <c r="A272" s="9"/>
      <c r="B272" s="9"/>
    </row>
    <row r="273" spans="1:2" ht="14.4" x14ac:dyDescent="0.25">
      <c r="A273" s="9"/>
      <c r="B273" s="9"/>
    </row>
    <row r="274" spans="1:2" ht="14.4" x14ac:dyDescent="0.25">
      <c r="A274" s="9"/>
      <c r="B274" s="9"/>
    </row>
    <row r="275" spans="1:2" ht="14.4" x14ac:dyDescent="0.25">
      <c r="A275" s="9"/>
      <c r="B275" s="9"/>
    </row>
    <row r="276" spans="1:2" ht="14.4" x14ac:dyDescent="0.25">
      <c r="A276" s="9"/>
      <c r="B276" s="9"/>
    </row>
    <row r="277" spans="1:2" ht="14.4" x14ac:dyDescent="0.25">
      <c r="A277" s="9"/>
      <c r="B277" s="9"/>
    </row>
    <row r="278" spans="1:2" ht="14.4" x14ac:dyDescent="0.25">
      <c r="A278" s="9"/>
      <c r="B278" s="9"/>
    </row>
    <row r="279" spans="1:2" ht="14.4" x14ac:dyDescent="0.25">
      <c r="A279" s="9"/>
      <c r="B279" s="9"/>
    </row>
    <row r="280" spans="1:2" ht="14.4" x14ac:dyDescent="0.25">
      <c r="A280" s="9"/>
      <c r="B280" s="9"/>
    </row>
    <row r="281" spans="1:2" ht="14.4" x14ac:dyDescent="0.25">
      <c r="A281" s="9"/>
      <c r="B281" s="9"/>
    </row>
    <row r="282" spans="1:2" ht="14.4" x14ac:dyDescent="0.25">
      <c r="A282" s="9"/>
      <c r="B282" s="9"/>
    </row>
    <row r="283" spans="1:2" ht="14.4" x14ac:dyDescent="0.25">
      <c r="A283" s="9"/>
      <c r="B283" s="9"/>
    </row>
    <row r="284" spans="1:2" ht="14.4" x14ac:dyDescent="0.25">
      <c r="A284" s="9"/>
      <c r="B284" s="9"/>
    </row>
    <row r="285" spans="1:2" ht="14.4" x14ac:dyDescent="0.25">
      <c r="A285" s="9"/>
      <c r="B285" s="9"/>
    </row>
    <row r="286" spans="1:2" ht="14.4" x14ac:dyDescent="0.25">
      <c r="A286" s="9"/>
      <c r="B286" s="9"/>
    </row>
    <row r="287" spans="1:2" ht="14.4" x14ac:dyDescent="0.25">
      <c r="A287" s="9"/>
      <c r="B287" s="9"/>
    </row>
    <row r="288" spans="1:2" ht="14.4" x14ac:dyDescent="0.25">
      <c r="A288" s="9"/>
      <c r="B288" s="9"/>
    </row>
    <row r="289" spans="1:2" ht="14.4" x14ac:dyDescent="0.25">
      <c r="A289" s="9"/>
      <c r="B289" s="9"/>
    </row>
    <row r="290" spans="1:2" ht="14.4" x14ac:dyDescent="0.25">
      <c r="A290" s="9"/>
      <c r="B290" s="9"/>
    </row>
    <row r="291" spans="1:2" ht="14.4" x14ac:dyDescent="0.25">
      <c r="A291" s="9"/>
      <c r="B291" s="9"/>
    </row>
    <row r="292" spans="1:2" ht="14.4" x14ac:dyDescent="0.25">
      <c r="A292" s="9"/>
      <c r="B292" s="9"/>
    </row>
    <row r="293" spans="1:2" ht="14.4" x14ac:dyDescent="0.25">
      <c r="A293" s="9"/>
      <c r="B293" s="9"/>
    </row>
    <row r="294" spans="1:2" ht="14.4" x14ac:dyDescent="0.25">
      <c r="A294" s="9"/>
      <c r="B294" s="9"/>
    </row>
    <row r="295" spans="1:2" ht="14.4" x14ac:dyDescent="0.25">
      <c r="A295" s="9"/>
      <c r="B295" s="9"/>
    </row>
    <row r="296" spans="1:2" ht="14.4" x14ac:dyDescent="0.25">
      <c r="A296" s="9"/>
      <c r="B296" s="9"/>
    </row>
    <row r="297" spans="1:2" ht="14.4" x14ac:dyDescent="0.25">
      <c r="A297" s="9"/>
      <c r="B297" s="9"/>
    </row>
    <row r="298" spans="1:2" ht="14.4" x14ac:dyDescent="0.25">
      <c r="A298" s="9"/>
      <c r="B298" s="9"/>
    </row>
    <row r="299" spans="1:2" ht="14.4" x14ac:dyDescent="0.25">
      <c r="A299" s="9"/>
      <c r="B299" s="9"/>
    </row>
    <row r="300" spans="1:2" ht="14.4" x14ac:dyDescent="0.25">
      <c r="A300" s="9"/>
      <c r="B300" s="9"/>
    </row>
    <row r="301" spans="1:2" ht="14.4" x14ac:dyDescent="0.25">
      <c r="A301" s="9"/>
      <c r="B301" s="9"/>
    </row>
    <row r="302" spans="1:2" ht="14.4" x14ac:dyDescent="0.25">
      <c r="A302" s="9"/>
      <c r="B302" s="9"/>
    </row>
    <row r="303" spans="1:2" ht="14.4" x14ac:dyDescent="0.25">
      <c r="A303" s="9"/>
      <c r="B303" s="9"/>
    </row>
    <row r="304" spans="1:2" ht="14.4" x14ac:dyDescent="0.25">
      <c r="A304" s="9"/>
      <c r="B304" s="9"/>
    </row>
    <row r="305" spans="1:2" ht="14.4" x14ac:dyDescent="0.25">
      <c r="A305" s="9"/>
      <c r="B305" s="9"/>
    </row>
    <row r="306" spans="1:2" ht="14.4" x14ac:dyDescent="0.25">
      <c r="A306" s="9"/>
      <c r="B306" s="9"/>
    </row>
    <row r="307" spans="1:2" ht="14.4" x14ac:dyDescent="0.25">
      <c r="A307" s="9"/>
      <c r="B307" s="9"/>
    </row>
    <row r="308" spans="1:2" ht="14.4" x14ac:dyDescent="0.25">
      <c r="A308" s="9"/>
      <c r="B308" s="9"/>
    </row>
    <row r="309" spans="1:2" ht="14.4" x14ac:dyDescent="0.25">
      <c r="A309" s="9"/>
      <c r="B309" s="9"/>
    </row>
    <row r="310" spans="1:2" ht="14.4" x14ac:dyDescent="0.25">
      <c r="A310" s="9"/>
      <c r="B310" s="9"/>
    </row>
    <row r="311" spans="1:2" ht="14.4" x14ac:dyDescent="0.25">
      <c r="A311" s="9"/>
      <c r="B311" s="9"/>
    </row>
    <row r="312" spans="1:2" ht="14.4" x14ac:dyDescent="0.25">
      <c r="A312" s="9"/>
      <c r="B312" s="9"/>
    </row>
    <row r="313" spans="1:2" ht="14.4" x14ac:dyDescent="0.25">
      <c r="A313" s="9"/>
      <c r="B313" s="9"/>
    </row>
    <row r="314" spans="1:2" ht="14.4" x14ac:dyDescent="0.25">
      <c r="A314" s="9"/>
      <c r="B314" s="9"/>
    </row>
    <row r="315" spans="1:2" ht="14.4" x14ac:dyDescent="0.25">
      <c r="A315" s="9"/>
      <c r="B315" s="9"/>
    </row>
    <row r="316" spans="1:2" ht="14.4" x14ac:dyDescent="0.25">
      <c r="A316" s="9"/>
      <c r="B316" s="9"/>
    </row>
    <row r="317" spans="1:2" ht="14.4" x14ac:dyDescent="0.25">
      <c r="A317" s="9"/>
      <c r="B317" s="9"/>
    </row>
    <row r="318" spans="1:2" ht="14.4" x14ac:dyDescent="0.25">
      <c r="A318" s="9"/>
      <c r="B318" s="9"/>
    </row>
    <row r="319" spans="1:2" ht="14.4" x14ac:dyDescent="0.25">
      <c r="A319" s="9"/>
      <c r="B319" s="9"/>
    </row>
    <row r="320" spans="1:2" ht="14.4" x14ac:dyDescent="0.25">
      <c r="A320" s="9"/>
      <c r="B320" s="9"/>
    </row>
    <row r="321" spans="1:2" ht="14.4" x14ac:dyDescent="0.25">
      <c r="A321" s="9"/>
      <c r="B321" s="9"/>
    </row>
    <row r="322" spans="1:2" ht="14.4" x14ac:dyDescent="0.25">
      <c r="A322" s="9"/>
      <c r="B322" s="9"/>
    </row>
    <row r="323" spans="1:2" ht="14.4" x14ac:dyDescent="0.25">
      <c r="A323" s="9"/>
      <c r="B323" s="9"/>
    </row>
    <row r="324" spans="1:2" ht="14.4" x14ac:dyDescent="0.25">
      <c r="A324" s="9"/>
      <c r="B324" s="9"/>
    </row>
    <row r="325" spans="1:2" ht="14.4" x14ac:dyDescent="0.25">
      <c r="A325" s="9"/>
      <c r="B325" s="9"/>
    </row>
    <row r="326" spans="1:2" ht="14.4" x14ac:dyDescent="0.25">
      <c r="A326" s="9"/>
      <c r="B326" s="9"/>
    </row>
    <row r="327" spans="1:2" ht="14.4" x14ac:dyDescent="0.25">
      <c r="A327" s="9"/>
      <c r="B327" s="9"/>
    </row>
    <row r="328" spans="1:2" ht="14.4" x14ac:dyDescent="0.25">
      <c r="A328" s="9"/>
      <c r="B328" s="9"/>
    </row>
    <row r="329" spans="1:2" ht="14.4" x14ac:dyDescent="0.25">
      <c r="A329" s="9"/>
      <c r="B329" s="9"/>
    </row>
    <row r="330" spans="1:2" ht="14.4" x14ac:dyDescent="0.25">
      <c r="A330" s="9"/>
      <c r="B330" s="9"/>
    </row>
    <row r="331" spans="1:2" ht="14.4" x14ac:dyDescent="0.25">
      <c r="A331" s="9"/>
      <c r="B331" s="9"/>
    </row>
    <row r="332" spans="1:2" ht="14.4" x14ac:dyDescent="0.25">
      <c r="A332" s="9"/>
      <c r="B332" s="9"/>
    </row>
    <row r="333" spans="1:2" ht="14.4" x14ac:dyDescent="0.25">
      <c r="A333" s="8"/>
      <c r="B333" s="8"/>
    </row>
    <row r="334" spans="1:2" ht="14.4" x14ac:dyDescent="0.25">
      <c r="A334" s="8"/>
      <c r="B334" s="8"/>
    </row>
    <row r="335" spans="1:2" ht="14.4" x14ac:dyDescent="0.25">
      <c r="A335" s="8"/>
      <c r="B335" s="8"/>
    </row>
    <row r="336" spans="1:2" ht="14.4" x14ac:dyDescent="0.25">
      <c r="A336" s="8"/>
      <c r="B336" s="8"/>
    </row>
    <row r="337" spans="1:2" ht="14.4" x14ac:dyDescent="0.25">
      <c r="A337" s="8"/>
      <c r="B337" s="8"/>
    </row>
    <row r="338" spans="1:2" ht="14.4" x14ac:dyDescent="0.25">
      <c r="A338" s="8"/>
      <c r="B338" s="8"/>
    </row>
    <row r="339" spans="1:2" ht="14.4" x14ac:dyDescent="0.25">
      <c r="A339" s="8"/>
      <c r="B339" s="8"/>
    </row>
    <row r="340" spans="1:2" ht="14.4" x14ac:dyDescent="0.25">
      <c r="A340" s="8"/>
      <c r="B340" s="8"/>
    </row>
    <row r="341" spans="1:2" ht="14.4" x14ac:dyDescent="0.25">
      <c r="A341" s="8"/>
      <c r="B341" s="8"/>
    </row>
    <row r="342" spans="1:2" ht="14.4" x14ac:dyDescent="0.25">
      <c r="A342" s="8"/>
      <c r="B342" s="8"/>
    </row>
    <row r="343" spans="1:2" ht="14.4" x14ac:dyDescent="0.25">
      <c r="A343" s="8"/>
      <c r="B343" s="8"/>
    </row>
    <row r="344" spans="1:2" ht="14.4" x14ac:dyDescent="0.25">
      <c r="A344" s="8"/>
      <c r="B344" s="8"/>
    </row>
    <row r="345" spans="1:2" ht="14.4" x14ac:dyDescent="0.25">
      <c r="A345" s="8"/>
      <c r="B345" s="8"/>
    </row>
    <row r="346" spans="1:2" ht="14.4" x14ac:dyDescent="0.25">
      <c r="A346" s="8"/>
      <c r="B346" s="8"/>
    </row>
    <row r="347" spans="1:2" ht="14.4" x14ac:dyDescent="0.25">
      <c r="A347" s="8"/>
      <c r="B347" s="8"/>
    </row>
    <row r="348" spans="1:2" ht="14.4" x14ac:dyDescent="0.25">
      <c r="A348" s="8"/>
      <c r="B348" s="8"/>
    </row>
  </sheetData>
  <mergeCells count="5">
    <mergeCell ref="A1:F1"/>
    <mergeCell ref="A2:G2"/>
    <mergeCell ref="A3:G3"/>
    <mergeCell ref="A4:G4"/>
    <mergeCell ref="A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64"/>
  <sheetViews>
    <sheetView zoomScale="42" workbookViewId="0">
      <selection activeCell="D40" sqref="D40"/>
    </sheetView>
  </sheetViews>
  <sheetFormatPr baseColWidth="10" defaultColWidth="9.33203125" defaultRowHeight="13.2" x14ac:dyDescent="0.25"/>
  <cols>
    <col min="2" max="2" width="49.6640625" bestFit="1" customWidth="1"/>
    <col min="3" max="3" width="52.77734375" customWidth="1"/>
    <col min="4" max="4" width="25.44140625" customWidth="1"/>
    <col min="6" max="6" width="11.21875" customWidth="1"/>
  </cols>
  <sheetData>
    <row r="1" spans="2:6" ht="16.5" customHeight="1" x14ac:dyDescent="0.25"/>
    <row r="2" spans="2:6" ht="16.5" customHeight="1" x14ac:dyDescent="0.3">
      <c r="B2" s="10" t="s">
        <v>62</v>
      </c>
      <c r="C2" s="11"/>
      <c r="D2" s="11"/>
      <c r="E2" s="11"/>
      <c r="F2" s="11"/>
    </row>
    <row r="3" spans="2:6" ht="16.5" customHeight="1" x14ac:dyDescent="0.3">
      <c r="B3" s="12" t="s">
        <v>63</v>
      </c>
      <c r="C3" s="11"/>
      <c r="D3" s="11"/>
      <c r="E3" s="11"/>
      <c r="F3" s="11"/>
    </row>
    <row r="4" spans="2:6" ht="22.35" customHeight="1" x14ac:dyDescent="0.25">
      <c r="B4" s="13" t="s">
        <v>64</v>
      </c>
      <c r="C4" s="11"/>
      <c r="D4" s="11"/>
      <c r="E4" s="11"/>
      <c r="F4" s="11"/>
    </row>
    <row r="5" spans="2:6" ht="21.6" customHeight="1" x14ac:dyDescent="0.3">
      <c r="B5" s="13"/>
      <c r="C5" s="11"/>
      <c r="D5" s="14" t="s">
        <v>65</v>
      </c>
      <c r="E5" s="14"/>
      <c r="F5" s="14" t="s">
        <v>66</v>
      </c>
    </row>
    <row r="6" spans="2:6" ht="16.5" customHeight="1" x14ac:dyDescent="0.3">
      <c r="B6" s="10" t="s">
        <v>67</v>
      </c>
      <c r="C6" s="11"/>
      <c r="D6" s="14"/>
      <c r="E6" s="14"/>
      <c r="F6" s="14"/>
    </row>
    <row r="7" spans="2:6" ht="16.5" customHeight="1" x14ac:dyDescent="0.25">
      <c r="B7" s="13" t="s">
        <v>68</v>
      </c>
      <c r="C7" s="15" t="s">
        <v>69</v>
      </c>
      <c r="D7" s="24">
        <f>'Table 1'!B17/'Table 1'!B27</f>
        <v>2.4220779220779223</v>
      </c>
      <c r="E7" s="16"/>
      <c r="F7" s="24">
        <f>'Table 1'!D17/'Table 1'!D27</f>
        <v>1.8</v>
      </c>
    </row>
    <row r="8" spans="2:6" ht="16.5" customHeight="1" x14ac:dyDescent="0.25">
      <c r="B8" s="13"/>
      <c r="C8" s="11" t="s">
        <v>70</v>
      </c>
      <c r="D8" s="24"/>
      <c r="E8" s="16"/>
      <c r="F8" s="24"/>
    </row>
    <row r="9" spans="2:6" ht="16.5" customHeight="1" x14ac:dyDescent="0.25">
      <c r="B9" s="13"/>
      <c r="C9" s="11"/>
      <c r="D9" s="11"/>
      <c r="E9" s="11"/>
      <c r="F9" s="11"/>
    </row>
    <row r="10" spans="2:6" ht="16.5" customHeight="1" x14ac:dyDescent="0.25">
      <c r="B10" s="13" t="s">
        <v>71</v>
      </c>
      <c r="C10" s="15" t="s">
        <v>72</v>
      </c>
      <c r="D10" s="61">
        <f>('Table 1'!B17-'Table 1'!B15)/'Table 1'!B27</f>
        <v>2.0974025974025974</v>
      </c>
      <c r="E10" s="11"/>
      <c r="F10" s="61">
        <f>('Table 1'!D17-'Table 1'!D15)/'Table 1'!D27</f>
        <v>1.5333333333333334</v>
      </c>
    </row>
    <row r="11" spans="2:6" ht="16.5" customHeight="1" x14ac:dyDescent="0.25">
      <c r="B11" s="13" t="s">
        <v>73</v>
      </c>
      <c r="C11" s="11" t="s">
        <v>70</v>
      </c>
      <c r="D11" s="61"/>
      <c r="E11" s="11"/>
      <c r="F11" s="61"/>
    </row>
    <row r="12" spans="2:6" ht="16.5" customHeight="1" x14ac:dyDescent="0.25">
      <c r="B12" s="13"/>
      <c r="C12" s="11"/>
      <c r="D12" s="11"/>
      <c r="E12" s="11"/>
      <c r="F12" s="11"/>
    </row>
    <row r="13" spans="2:6" ht="16.5" customHeight="1" x14ac:dyDescent="0.25">
      <c r="B13" s="13"/>
      <c r="C13" s="11"/>
      <c r="D13" s="11"/>
      <c r="E13" s="11"/>
      <c r="F13" s="11"/>
    </row>
    <row r="14" spans="2:6" ht="16.5" customHeight="1" x14ac:dyDescent="0.3">
      <c r="B14" s="10" t="s">
        <v>74</v>
      </c>
      <c r="C14" s="11"/>
      <c r="D14" s="11"/>
      <c r="E14" s="11"/>
      <c r="F14" s="11"/>
    </row>
    <row r="15" spans="2:6" ht="16.5" customHeight="1" x14ac:dyDescent="0.25">
      <c r="B15" s="13"/>
      <c r="C15" s="11"/>
      <c r="D15" s="11"/>
      <c r="E15" s="11"/>
      <c r="F15" s="11"/>
    </row>
    <row r="16" spans="2:6" ht="16.5" customHeight="1" x14ac:dyDescent="0.25">
      <c r="B16" s="13" t="s">
        <v>75</v>
      </c>
      <c r="C16" s="15" t="s">
        <v>76</v>
      </c>
      <c r="D16" s="17">
        <f>'Table 1'!D44/'Table 1'!B15</f>
        <v>10</v>
      </c>
      <c r="E16" s="11"/>
      <c r="F16" s="62"/>
    </row>
    <row r="17" spans="2:6" ht="16.5" customHeight="1" x14ac:dyDescent="0.25">
      <c r="B17" s="13"/>
      <c r="C17" s="11" t="s">
        <v>77</v>
      </c>
      <c r="D17" s="17"/>
      <c r="E17" s="11"/>
      <c r="F17" s="62"/>
    </row>
    <row r="18" spans="2:6" ht="16.5" customHeight="1" x14ac:dyDescent="0.25">
      <c r="B18" s="13"/>
      <c r="C18" s="11"/>
      <c r="D18" s="11"/>
      <c r="E18" s="11"/>
      <c r="F18" s="11"/>
    </row>
    <row r="19" spans="2:6" ht="16.5" customHeight="1" x14ac:dyDescent="0.25">
      <c r="B19" s="13" t="s">
        <v>78</v>
      </c>
      <c r="C19" s="15" t="s">
        <v>79</v>
      </c>
      <c r="D19" s="17">
        <f>'Table 1'!B15/('Table 1'!D44/365)</f>
        <v>36.5</v>
      </c>
      <c r="E19" s="18"/>
      <c r="F19" s="62"/>
    </row>
    <row r="20" spans="2:6" ht="16.5" customHeight="1" x14ac:dyDescent="0.25">
      <c r="B20" s="13" t="s">
        <v>80</v>
      </c>
      <c r="C20" s="11" t="s">
        <v>81</v>
      </c>
      <c r="D20" s="17"/>
      <c r="E20" s="18"/>
      <c r="F20" s="62"/>
    </row>
    <row r="21" spans="2:6" ht="16.5" customHeight="1" x14ac:dyDescent="0.25">
      <c r="B21" s="13"/>
      <c r="C21" s="11"/>
      <c r="D21" s="11"/>
      <c r="E21" s="11"/>
      <c r="F21" s="11"/>
    </row>
    <row r="22" spans="2:6" ht="12" customHeight="1" x14ac:dyDescent="0.25">
      <c r="B22" s="13"/>
      <c r="C22" s="11"/>
      <c r="D22" s="11"/>
      <c r="E22" s="11"/>
      <c r="F22" s="11"/>
    </row>
    <row r="23" spans="2:6" x14ac:dyDescent="0.25">
      <c r="B23" s="13" t="s">
        <v>82</v>
      </c>
      <c r="C23" s="15" t="s">
        <v>83</v>
      </c>
      <c r="D23" s="18">
        <f>'Table 1'!B13/('Table 1'!D43/365)</f>
        <v>64.888888888888886</v>
      </c>
      <c r="E23" s="18"/>
      <c r="F23" s="63"/>
    </row>
    <row r="24" spans="2:6" x14ac:dyDescent="0.25">
      <c r="B24" s="13" t="s">
        <v>84</v>
      </c>
      <c r="C24" s="11" t="s">
        <v>85</v>
      </c>
      <c r="D24" s="18"/>
      <c r="E24" s="18"/>
      <c r="F24" s="63"/>
    </row>
    <row r="25" spans="2:6" x14ac:dyDescent="0.25">
      <c r="B25" s="13"/>
      <c r="C25" s="11"/>
      <c r="D25" s="11"/>
      <c r="E25" s="11"/>
      <c r="F25" s="11"/>
    </row>
    <row r="26" spans="2:6" x14ac:dyDescent="0.25">
      <c r="B26" s="13" t="s">
        <v>86</v>
      </c>
      <c r="C26" s="15" t="s">
        <v>87</v>
      </c>
      <c r="D26" s="17">
        <f>'Table 1'!D43/'Table 1'!B17</f>
        <v>2.4128686327077746</v>
      </c>
      <c r="E26" s="17"/>
      <c r="F26" s="62"/>
    </row>
    <row r="27" spans="2:6" x14ac:dyDescent="0.25">
      <c r="B27" s="13" t="s">
        <v>88</v>
      </c>
      <c r="C27" s="11" t="s">
        <v>89</v>
      </c>
      <c r="D27" s="17"/>
      <c r="E27" s="17"/>
      <c r="F27" s="62"/>
    </row>
    <row r="28" spans="2:6" x14ac:dyDescent="0.25">
      <c r="B28" s="13"/>
      <c r="C28" s="11"/>
      <c r="D28" s="11"/>
      <c r="E28" s="11"/>
      <c r="F28" s="11"/>
    </row>
    <row r="29" spans="2:6" x14ac:dyDescent="0.25">
      <c r="B29" s="13" t="s">
        <v>90</v>
      </c>
      <c r="C29" s="15" t="s">
        <v>87</v>
      </c>
      <c r="D29" s="17">
        <f>'Table 1'!D43/'Table 1'!B19</f>
        <v>0.91001011122345798</v>
      </c>
      <c r="E29" s="18"/>
      <c r="F29" s="62"/>
    </row>
    <row r="30" spans="2:6" x14ac:dyDescent="0.25">
      <c r="B30" s="13"/>
      <c r="C30" s="19" t="s">
        <v>91</v>
      </c>
      <c r="D30" s="17"/>
      <c r="E30" s="18"/>
      <c r="F30" s="62"/>
    </row>
    <row r="31" spans="2:6" x14ac:dyDescent="0.25">
      <c r="B31" s="13"/>
      <c r="C31" s="11"/>
      <c r="D31" s="11"/>
      <c r="E31" s="11"/>
      <c r="F31" s="11"/>
    </row>
    <row r="32" spans="2:6" x14ac:dyDescent="0.25">
      <c r="B32" s="13"/>
      <c r="C32" s="11"/>
      <c r="D32" s="11"/>
      <c r="E32" s="11"/>
      <c r="F32" s="11"/>
    </row>
    <row r="33" spans="2:6" x14ac:dyDescent="0.25">
      <c r="B33" s="13" t="s">
        <v>92</v>
      </c>
      <c r="C33" s="11" t="s">
        <v>93</v>
      </c>
      <c r="D33" s="11"/>
      <c r="E33" s="11"/>
      <c r="F33" s="11"/>
    </row>
    <row r="34" spans="2:6" x14ac:dyDescent="0.25">
      <c r="B34" s="13" t="s">
        <v>94</v>
      </c>
      <c r="C34" s="11" t="s">
        <v>95</v>
      </c>
      <c r="D34" s="11"/>
      <c r="E34" s="11"/>
      <c r="F34" s="11"/>
    </row>
    <row r="35" spans="2:6" x14ac:dyDescent="0.25">
      <c r="B35" s="13"/>
      <c r="C35" s="11"/>
      <c r="D35" s="11"/>
      <c r="E35" s="11"/>
      <c r="F35" s="11"/>
    </row>
    <row r="36" spans="2:6" x14ac:dyDescent="0.25">
      <c r="B36" s="13"/>
      <c r="C36" s="11"/>
      <c r="D36" s="11"/>
      <c r="E36" s="11"/>
      <c r="F36" s="11"/>
    </row>
    <row r="37" spans="2:6" ht="14.4" x14ac:dyDescent="0.3">
      <c r="B37" s="10" t="s">
        <v>96</v>
      </c>
      <c r="C37" s="11"/>
      <c r="D37" s="11"/>
      <c r="E37" s="11"/>
      <c r="F37" s="11"/>
    </row>
    <row r="38" spans="2:6" x14ac:dyDescent="0.25">
      <c r="B38" s="13" t="s">
        <v>97</v>
      </c>
      <c r="C38" s="15" t="s">
        <v>98</v>
      </c>
      <c r="D38" s="20">
        <f>'Table 1'!B31/'Table 1'!B19</f>
        <v>0.60060667340748231</v>
      </c>
      <c r="E38" s="11"/>
      <c r="F38" s="20">
        <f>'Table 1'!D31/'Table 1'!D19</f>
        <v>0.58441558441558439</v>
      </c>
    </row>
    <row r="39" spans="2:6" x14ac:dyDescent="0.25">
      <c r="B39" s="13"/>
      <c r="C39" s="11" t="s">
        <v>91</v>
      </c>
      <c r="D39" s="11"/>
      <c r="E39" s="11"/>
      <c r="F39" s="11"/>
    </row>
    <row r="40" spans="2:6" x14ac:dyDescent="0.25">
      <c r="B40" s="13"/>
      <c r="C40" s="11"/>
      <c r="D40" s="11"/>
      <c r="E40" s="11"/>
      <c r="F40" s="11"/>
    </row>
    <row r="41" spans="2:6" x14ac:dyDescent="0.25">
      <c r="B41" s="13" t="s">
        <v>99</v>
      </c>
      <c r="C41" s="15" t="s">
        <v>100</v>
      </c>
      <c r="D41" s="21">
        <f>'Table 1'!D49/'Table 1'!B55</f>
        <v>2.8571428571428572</v>
      </c>
      <c r="E41" s="21"/>
      <c r="F41" s="21"/>
    </row>
    <row r="42" spans="2:6" x14ac:dyDescent="0.25">
      <c r="B42" s="13" t="s">
        <v>101</v>
      </c>
      <c r="C42" s="11" t="s">
        <v>102</v>
      </c>
      <c r="D42" s="21"/>
      <c r="E42" s="21"/>
      <c r="F42" s="21"/>
    </row>
    <row r="43" spans="2:6" x14ac:dyDescent="0.25">
      <c r="B43" s="13"/>
      <c r="C43" s="11"/>
      <c r="D43" s="11"/>
      <c r="E43" s="11"/>
      <c r="F43" s="11"/>
    </row>
    <row r="44" spans="2:6" x14ac:dyDescent="0.25">
      <c r="B44" s="13"/>
      <c r="C44" s="11"/>
      <c r="D44" s="11"/>
      <c r="E44" s="11"/>
      <c r="F44" s="11"/>
    </row>
    <row r="45" spans="2:6" ht="14.4" x14ac:dyDescent="0.3">
      <c r="B45" s="10" t="s">
        <v>103</v>
      </c>
      <c r="C45" s="11"/>
      <c r="D45" s="11"/>
      <c r="E45" s="11"/>
      <c r="F45" s="11"/>
    </row>
    <row r="46" spans="2:6" x14ac:dyDescent="0.25">
      <c r="B46" s="13" t="s">
        <v>104</v>
      </c>
      <c r="C46" s="15" t="s">
        <v>105</v>
      </c>
      <c r="D46" s="22">
        <f>'Table 1'!D59/'Table 1'!D43</f>
        <v>7.2222222222222215E-2</v>
      </c>
      <c r="E46" s="22"/>
      <c r="F46" s="22"/>
    </row>
    <row r="47" spans="2:6" x14ac:dyDescent="0.25">
      <c r="B47" s="13"/>
      <c r="C47" s="11" t="s">
        <v>87</v>
      </c>
      <c r="D47" s="22"/>
      <c r="E47" s="22"/>
      <c r="F47" s="22"/>
    </row>
    <row r="48" spans="2:6" x14ac:dyDescent="0.25">
      <c r="B48" s="13"/>
      <c r="C48" s="11"/>
      <c r="D48" s="11"/>
      <c r="E48" s="11"/>
      <c r="F48" s="11"/>
    </row>
    <row r="49" spans="2:6" x14ac:dyDescent="0.25">
      <c r="B49" s="13" t="s">
        <v>106</v>
      </c>
      <c r="C49" s="15" t="s">
        <v>100</v>
      </c>
      <c r="D49" s="20">
        <f>'Table 1'!D49/'Table 1'!B19</f>
        <v>0.10111223458038422</v>
      </c>
      <c r="E49" s="11"/>
      <c r="F49" s="20"/>
    </row>
    <row r="50" spans="2:6" x14ac:dyDescent="0.25">
      <c r="B50" s="13"/>
      <c r="C50" s="11" t="s">
        <v>91</v>
      </c>
      <c r="D50" s="11"/>
      <c r="E50" s="11"/>
      <c r="F50" s="11"/>
    </row>
    <row r="51" spans="2:6" x14ac:dyDescent="0.25">
      <c r="B51" s="13"/>
      <c r="C51" s="11"/>
      <c r="D51" s="11"/>
      <c r="E51" s="11"/>
      <c r="F51" s="11"/>
    </row>
    <row r="52" spans="2:6" x14ac:dyDescent="0.25">
      <c r="B52" s="13" t="s">
        <v>107</v>
      </c>
      <c r="C52" s="15" t="s">
        <v>108</v>
      </c>
      <c r="D52" s="23">
        <f>'Table 1'!D59/'Table 1'!B19</f>
        <v>6.5722952477249741E-2</v>
      </c>
      <c r="E52" s="23"/>
      <c r="F52" s="23"/>
    </row>
    <row r="53" spans="2:6" x14ac:dyDescent="0.25">
      <c r="B53" s="13"/>
      <c r="C53" s="11" t="s">
        <v>91</v>
      </c>
      <c r="D53" s="11"/>
      <c r="E53" s="11"/>
      <c r="F53" s="11"/>
    </row>
    <row r="54" spans="2:6" x14ac:dyDescent="0.25">
      <c r="B54" s="13"/>
      <c r="C54" s="11"/>
      <c r="D54" s="11"/>
      <c r="E54" s="11"/>
      <c r="F54" s="11"/>
    </row>
    <row r="55" spans="2:6" x14ac:dyDescent="0.25">
      <c r="B55" s="13" t="s">
        <v>109</v>
      </c>
      <c r="C55" s="15" t="s">
        <v>108</v>
      </c>
      <c r="D55" s="11"/>
      <c r="E55" s="11"/>
      <c r="F55" s="11"/>
    </row>
    <row r="56" spans="2:6" x14ac:dyDescent="0.25">
      <c r="B56" s="13" t="s">
        <v>110</v>
      </c>
      <c r="C56" s="11" t="s">
        <v>111</v>
      </c>
      <c r="D56" s="23">
        <f>'Table 1'!D59/('Table 1'!B33+'Table 1'!B34)</f>
        <v>0.32500000000000001</v>
      </c>
      <c r="E56" s="11"/>
      <c r="F56" s="23"/>
    </row>
    <row r="57" spans="2:6" x14ac:dyDescent="0.25">
      <c r="B57" s="13"/>
      <c r="C57" s="11"/>
      <c r="D57" s="11"/>
      <c r="E57" s="11"/>
      <c r="F57" s="11"/>
    </row>
    <row r="58" spans="2:6" x14ac:dyDescent="0.25">
      <c r="B58" s="13"/>
      <c r="C58" s="11"/>
      <c r="D58" s="11"/>
      <c r="E58" s="11"/>
      <c r="F58" s="11"/>
    </row>
    <row r="59" spans="2:6" ht="14.4" x14ac:dyDescent="0.3">
      <c r="B59" s="10" t="s">
        <v>112</v>
      </c>
      <c r="C59" s="11"/>
      <c r="D59" s="11"/>
      <c r="E59" s="11"/>
      <c r="F59" s="11"/>
    </row>
    <row r="60" spans="2:6" x14ac:dyDescent="0.25">
      <c r="B60" s="13" t="s">
        <v>113</v>
      </c>
      <c r="C60" s="15" t="s">
        <v>114</v>
      </c>
      <c r="D60" s="11"/>
      <c r="E60" s="11"/>
      <c r="F60" s="11"/>
    </row>
    <row r="61" spans="2:6" x14ac:dyDescent="0.25">
      <c r="B61" s="13"/>
      <c r="C61" s="11" t="s">
        <v>115</v>
      </c>
      <c r="D61" s="11"/>
      <c r="E61" s="11"/>
      <c r="F61" s="11"/>
    </row>
    <row r="62" spans="2:6" x14ac:dyDescent="0.25">
      <c r="B62" s="13"/>
      <c r="C62" s="11"/>
      <c r="D62" s="11"/>
      <c r="E62" s="11"/>
      <c r="F62" s="11"/>
    </row>
    <row r="63" spans="2:6" x14ac:dyDescent="0.25">
      <c r="B63" s="13" t="s">
        <v>116</v>
      </c>
      <c r="C63" s="15" t="s">
        <v>117</v>
      </c>
      <c r="D63" s="11"/>
      <c r="E63" s="11"/>
      <c r="F63" s="11"/>
    </row>
    <row r="64" spans="2:6" x14ac:dyDescent="0.25">
      <c r="B64" s="13" t="s">
        <v>118</v>
      </c>
      <c r="C64" s="11" t="s">
        <v>119</v>
      </c>
      <c r="D64" s="11"/>
      <c r="E64" s="11"/>
      <c r="F64" s="11"/>
    </row>
  </sheetData>
  <mergeCells count="7">
    <mergeCell ref="D10:D11"/>
    <mergeCell ref="F10:F11"/>
    <mergeCell ref="F26:F27"/>
    <mergeCell ref="F29:F30"/>
    <mergeCell ref="F16:F17"/>
    <mergeCell ref="F19:F20"/>
    <mergeCell ref="F23:F2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Table 1</vt:lpstr>
      <vt:lpstr>Razones financieras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</dc:creator>
  <cp:lastModifiedBy>LESTER JAVIER SANTA CRUZ VILLATORO</cp:lastModifiedBy>
  <dcterms:created xsi:type="dcterms:W3CDTF">2024-02-03T01:48:25Z</dcterms:created>
  <dcterms:modified xsi:type="dcterms:W3CDTF">2024-02-08T19:10:43Z</dcterms:modified>
</cp:coreProperties>
</file>