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anes\Documents\Finanzas\Financiera I\Capítulo 3 FE y Planificación Financiera\"/>
    </mc:Choice>
  </mc:AlternateContent>
  <xr:revisionPtr revIDLastSave="0" documentId="13_ncr:1_{2A72B321-FEC5-4B9F-A100-AF3735DEECA1}" xr6:coauthVersionLast="47" xr6:coauthVersionMax="47" xr10:uidLastSave="{00000000-0000-0000-0000-000000000000}"/>
  <bookViews>
    <workbookView xWindow="-108" yWindow="-108" windowWidth="23256" windowHeight="12576" xr2:uid="{A9CC9202-E1A8-4178-8F5C-014EB792C8BD}"/>
  </bookViews>
  <sheets>
    <sheet name="ESTADOS FINANCIEROS" sheetId="1" r:id="rId1"/>
    <sheet name="CON FAN DISTRIBUIDO"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2" l="1"/>
  <c r="F42" i="2"/>
  <c r="F40" i="2"/>
  <c r="B57" i="2"/>
  <c r="B58" i="2" s="1"/>
  <c r="E46" i="2"/>
  <c r="B46" i="2"/>
  <c r="F44" i="2"/>
  <c r="E39" i="2"/>
  <c r="E41" i="2" s="1"/>
  <c r="B39" i="2"/>
  <c r="B41" i="2" s="1"/>
  <c r="B47" i="2" s="1"/>
  <c r="F38" i="2"/>
  <c r="F37" i="2"/>
  <c r="F36" i="2"/>
  <c r="F39" i="2" s="1"/>
  <c r="B34" i="2"/>
  <c r="E33" i="2"/>
  <c r="E34" i="2" s="1"/>
  <c r="B33" i="2"/>
  <c r="F32" i="2"/>
  <c r="F31" i="2"/>
  <c r="F33" i="2" s="1"/>
  <c r="F34" i="2" s="1"/>
  <c r="E30" i="2"/>
  <c r="I33" i="2" s="1"/>
  <c r="B30" i="2"/>
  <c r="F28" i="2"/>
  <c r="F30" i="2" s="1"/>
  <c r="B12" i="2"/>
  <c r="E10" i="2"/>
  <c r="D10" i="2"/>
  <c r="C10" i="2"/>
  <c r="E9" i="2"/>
  <c r="E12" i="2" s="1"/>
  <c r="D9" i="2"/>
  <c r="C9" i="2"/>
  <c r="B7" i="2"/>
  <c r="B13" i="2" s="1"/>
  <c r="E6" i="2"/>
  <c r="F29" i="2" s="1"/>
  <c r="D6" i="2"/>
  <c r="C6" i="2"/>
  <c r="F5" i="2"/>
  <c r="C5" i="2"/>
  <c r="I38" i="1"/>
  <c r="I37" i="1"/>
  <c r="I35" i="1"/>
  <c r="I33" i="1"/>
  <c r="I32" i="1"/>
  <c r="J38" i="1"/>
  <c r="J37" i="1"/>
  <c r="J35" i="1"/>
  <c r="J33" i="1"/>
  <c r="J32" i="1"/>
  <c r="F5" i="1"/>
  <c r="E58" i="1"/>
  <c r="E57" i="1"/>
  <c r="E56" i="1"/>
  <c r="E55" i="1"/>
  <c r="B57" i="1"/>
  <c r="B58" i="1"/>
  <c r="F44" i="1"/>
  <c r="F43" i="1"/>
  <c r="F42" i="1"/>
  <c r="F40" i="1"/>
  <c r="F38" i="1"/>
  <c r="F37" i="1"/>
  <c r="F36" i="1"/>
  <c r="F32" i="1"/>
  <c r="F31" i="1"/>
  <c r="F33" i="1" s="1"/>
  <c r="F28" i="1"/>
  <c r="D9" i="1"/>
  <c r="E9" i="1" s="1"/>
  <c r="E12" i="1" s="1"/>
  <c r="D10" i="1"/>
  <c r="E10" i="1" s="1"/>
  <c r="D6" i="1"/>
  <c r="E6" i="1" s="1"/>
  <c r="C10" i="1"/>
  <c r="C9" i="1"/>
  <c r="C6" i="1"/>
  <c r="C5" i="1"/>
  <c r="E46" i="1"/>
  <c r="B46" i="1"/>
  <c r="E39" i="1"/>
  <c r="E41" i="1" s="1"/>
  <c r="B39" i="1"/>
  <c r="B41" i="1" s="1"/>
  <c r="E33" i="1"/>
  <c r="B33" i="1"/>
  <c r="E30" i="1"/>
  <c r="B30" i="1"/>
  <c r="B12" i="1"/>
  <c r="B7" i="1"/>
  <c r="F41" i="2" l="1"/>
  <c r="D57" i="2"/>
  <c r="D56" i="2"/>
  <c r="D55" i="2"/>
  <c r="E47" i="2"/>
  <c r="I35" i="2"/>
  <c r="J35" i="2"/>
  <c r="B15" i="2"/>
  <c r="B17" i="2" s="1"/>
  <c r="D13" i="2"/>
  <c r="J32" i="2"/>
  <c r="J33" i="2"/>
  <c r="E7" i="2"/>
  <c r="E13" i="2" s="1"/>
  <c r="E15" i="2" s="1"/>
  <c r="I32" i="2"/>
  <c r="F39" i="1"/>
  <c r="F41" i="1" s="1"/>
  <c r="D57" i="1"/>
  <c r="D56" i="1"/>
  <c r="D55" i="1"/>
  <c r="E7" i="1"/>
  <c r="E13" i="1" s="1"/>
  <c r="E15" i="1" s="1"/>
  <c r="F29" i="1"/>
  <c r="F30" i="1" s="1"/>
  <c r="F34" i="1" s="1"/>
  <c r="E47" i="1"/>
  <c r="B47" i="1"/>
  <c r="B34" i="1"/>
  <c r="E34" i="1"/>
  <c r="B13" i="1"/>
  <c r="E16" i="2" l="1"/>
  <c r="E17" i="2" s="1"/>
  <c r="I37" i="2"/>
  <c r="I38" i="2"/>
  <c r="E16" i="1"/>
  <c r="E17" i="1" s="1"/>
  <c r="F45" i="1" s="1"/>
  <c r="F46" i="1" s="1"/>
  <c r="F47" i="1" s="1"/>
  <c r="B15" i="1"/>
  <c r="B17" i="1" s="1"/>
  <c r="D13" i="1"/>
  <c r="F45" i="2" l="1"/>
  <c r="F46" i="2" s="1"/>
  <c r="F47" i="2" s="1"/>
  <c r="J37" i="2"/>
  <c r="F48" i="1"/>
  <c r="F49" i="1" s="1"/>
  <c r="J38" i="2" l="1"/>
  <c r="F48" i="2"/>
  <c r="E58" i="2" l="1"/>
  <c r="F49" i="2"/>
</calcChain>
</file>

<file path=xl/sharedStrings.xml><?xml version="1.0" encoding="utf-8"?>
<sst xmlns="http://schemas.openxmlformats.org/spreadsheetml/2006/main" count="192" uniqueCount="86">
  <si>
    <t>Estado de Pérdidas y Ganancias</t>
  </si>
  <si>
    <t>Ingresos por Ventas</t>
  </si>
  <si>
    <t>(-) Costo de los bienes vendidos</t>
  </si>
  <si>
    <t>Utilidad Bruta</t>
  </si>
  <si>
    <t>(-) Gastos Operativos</t>
  </si>
  <si>
    <t>Gastos de ventas</t>
  </si>
  <si>
    <t>Gastos generales y administrativos</t>
  </si>
  <si>
    <t>Gastos de depreciación</t>
  </si>
  <si>
    <t>Total de gastos operativos</t>
  </si>
  <si>
    <t>Utilidad Operativa</t>
  </si>
  <si>
    <t>(-) Gastos por Intereses</t>
  </si>
  <si>
    <t>Utilidad neta antes de impuestos</t>
  </si>
  <si>
    <t>Utilidad neta después de Impuestos</t>
  </si>
  <si>
    <t>Balance General</t>
  </si>
  <si>
    <t>ACTIVOS</t>
  </si>
  <si>
    <t>Caja</t>
  </si>
  <si>
    <t>Cuentas por Cobrar</t>
  </si>
  <si>
    <t>Inventarios</t>
  </si>
  <si>
    <t>Total de Activos Corrientes</t>
  </si>
  <si>
    <t>Activos Fijos Brutos</t>
  </si>
  <si>
    <t>(-) Depreciación Acumulada</t>
  </si>
  <si>
    <t>Total de Activos Fijos Netos</t>
  </si>
  <si>
    <t>Total del Activo</t>
  </si>
  <si>
    <t>PASIVOS Y CAPITAL</t>
  </si>
  <si>
    <t>Cuentas por Pagar</t>
  </si>
  <si>
    <t>Documentos por Pagar</t>
  </si>
  <si>
    <t>Pasivos Acumulados</t>
  </si>
  <si>
    <t>Total de Pasivos Corrientes</t>
  </si>
  <si>
    <t>Deuda a Largo Plazo</t>
  </si>
  <si>
    <t>Total de Pasivos</t>
  </si>
  <si>
    <t>Acciones Preferentes</t>
  </si>
  <si>
    <t>Acciones Comunes</t>
  </si>
  <si>
    <t>Capital Pagado Adicional</t>
  </si>
  <si>
    <t>Ganancias Retenidas</t>
  </si>
  <si>
    <t>Total de Patrimonio</t>
  </si>
  <si>
    <t>Total de Pasivo y Capital</t>
  </si>
  <si>
    <t>Se encuentran 2,500 acciones preferentes en circulación con un dividendo de $.1.20</t>
  </si>
  <si>
    <t>FÁBRICA DE CONCENTRADOS, S.A.</t>
  </si>
  <si>
    <t>Se encuentran 100,000 acciones comunes en circulación en el año 2022 a un precio de $11.38 por acción.</t>
  </si>
  <si>
    <t>Nota al Balance:</t>
  </si>
  <si>
    <t>Se pagaron dividendos a los accionistas preferentes de $ 3,000</t>
  </si>
  <si>
    <t>Rubros de datos</t>
  </si>
  <si>
    <t>Valor</t>
  </si>
  <si>
    <t>Ingresos por ventas</t>
  </si>
  <si>
    <t>$ 6,500,000</t>
  </si>
  <si>
    <t>Saldo de efectivo mínimo</t>
  </si>
  <si>
    <t>$ 25,000</t>
  </si>
  <si>
    <t>Rotación de inventarios (veces)</t>
  </si>
  <si>
    <t>50 días</t>
  </si>
  <si>
    <t>Compras de activos fijos</t>
  </si>
  <si>
    <t>$400,000</t>
  </si>
  <si>
    <t>Pago total de dividendos (comunes y preferentes)</t>
  </si>
  <si>
    <t>$ 20,000</t>
  </si>
  <si>
    <t>Gastos por depreciación</t>
  </si>
  <si>
    <t>$ 185,000</t>
  </si>
  <si>
    <t>Gastos por intereses</t>
  </si>
  <si>
    <t>$ 97,000</t>
  </si>
  <si>
    <t>Aumento de las cuentas por pagar</t>
  </si>
  <si>
    <t>Deudas acumuladas y deuda a largo plazo</t>
  </si>
  <si>
    <t>Sin cambios</t>
  </si>
  <si>
    <t>Documentos por pagar, acciones comunes y preferentes</t>
  </si>
  <si>
    <t>AÑO 2022</t>
  </si>
  <si>
    <t>AÑO 2023</t>
  </si>
  <si>
    <t>PROYECTADO</t>
  </si>
  <si>
    <t>HISTÓRICO</t>
  </si>
  <si>
    <t>% Vertical</t>
  </si>
  <si>
    <t>(-) Impuestos (40%)</t>
  </si>
  <si>
    <t>% histórico</t>
  </si>
  <si>
    <t>Período promedio de cobro  (PPC)</t>
  </si>
  <si>
    <t>AÑO 2024</t>
  </si>
  <si>
    <t>DATOS PROYECTADOS PARA AÑO 2024</t>
  </si>
  <si>
    <t>%Vertical</t>
  </si>
  <si>
    <t>Nota al Estado de Resultados del 2023:</t>
  </si>
  <si>
    <t>FAN =</t>
  </si>
  <si>
    <t>Suma igual al activo</t>
  </si>
  <si>
    <t>Año 2023</t>
  </si>
  <si>
    <t>%</t>
  </si>
  <si>
    <t>Capital Común</t>
  </si>
  <si>
    <t>Distribución del FAN</t>
  </si>
  <si>
    <t>Indice de Liquidez =</t>
  </si>
  <si>
    <t>Prueba ácida =</t>
  </si>
  <si>
    <t>Indice de deuda =</t>
  </si>
  <si>
    <t>ROA =</t>
  </si>
  <si>
    <t>ROE =</t>
  </si>
  <si>
    <t xml:space="preserve">Año 2024 </t>
  </si>
  <si>
    <t>(sin FAN)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</si>
</sst>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540A]* #,##0.00_);_([$$-540A]* \(#,##0.00\);_([$$-540A]* &quot;-&quot;??_);_(@_)"/>
    <numFmt numFmtId="165" formatCode="_(&quot;Q&quot;* #,##0.00_);_(&quot;Q&quot;* \(#,##0.00\);_(&quot;Q&quot;* &quot;-&quot;??_);_(@_)"/>
    <numFmt numFmtId="166" formatCode="_-[$$-540A]* #,##0.00_ ;_-[$$-540A]* \-#,##0.00\ ;_-[$$-540A]* &quot;-&quot;??_ ;_-@_ "/>
    <numFmt numFmtId="167" formatCode="0.0%"/>
  </numFmts>
  <fonts count="15" x14ac:knownFonts="1">
    <font>
      <sz val="11"/>
      <color theme="1"/>
      <name val="Calibri"/>
      <family val="2"/>
      <scheme val="minor"/>
    </font>
    <font>
      <b/>
      <sz val="11"/>
      <color theme="1"/>
      <name val="Century Gothic"/>
      <family val="2"/>
    </font>
    <font>
      <sz val="11"/>
      <color theme="1"/>
      <name val="Century Gothic"/>
      <family val="2"/>
    </font>
    <font>
      <i/>
      <sz val="11"/>
      <color theme="1"/>
      <name val="Century Gothic"/>
      <family val="2"/>
    </font>
    <font>
      <u/>
      <sz val="11"/>
      <color theme="1"/>
      <name val="Century Gothic"/>
      <family val="2"/>
    </font>
    <font>
      <sz val="11"/>
      <color theme="1"/>
      <name val="Calibri"/>
      <family val="2"/>
      <scheme val="minor"/>
    </font>
    <font>
      <sz val="11"/>
      <color theme="4"/>
      <name val="Century Gothic"/>
      <family val="2"/>
    </font>
    <font>
      <b/>
      <sz val="11"/>
      <color theme="4"/>
      <name val="Century Gothic"/>
      <family val="2"/>
    </font>
    <font>
      <i/>
      <sz val="11"/>
      <color theme="4"/>
      <name val="Century Gothic"/>
      <family val="2"/>
    </font>
    <font>
      <sz val="11"/>
      <color theme="4"/>
      <name val="Calibri"/>
      <family val="2"/>
      <scheme val="minor"/>
    </font>
    <font>
      <b/>
      <sz val="12"/>
      <color theme="4"/>
      <name val="Garamond"/>
      <family val="1"/>
    </font>
    <font>
      <b/>
      <sz val="11"/>
      <name val="Century Gothic"/>
      <family val="2"/>
    </font>
    <font>
      <sz val="11"/>
      <color rgb="FFFF0000"/>
      <name val="Century Gothic"/>
      <family val="2"/>
    </font>
    <font>
      <b/>
      <sz val="11"/>
      <color rgb="FFFF0000"/>
      <name val="Century Gothic"/>
      <family val="2"/>
    </font>
    <font>
      <b/>
      <sz val="11"/>
      <color theme="4"/>
      <name val="Calibri"/>
      <family val="2"/>
      <scheme val="minor"/>
    </font>
  </fonts>
  <fills count="4">
    <fill>
      <patternFill patternType="none"/>
    </fill>
    <fill>
      <patternFill patternType="gray125"/>
    </fill>
    <fill>
      <patternFill patternType="solid">
        <fgColor rgb="FFD9D9D9"/>
        <bgColor indexed="64"/>
      </patternFill>
    </fill>
    <fill>
      <patternFill patternType="solid">
        <fgColor theme="2"/>
        <bgColor indexed="64"/>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50">
    <xf numFmtId="0" fontId="0" fillId="0" borderId="0" xfId="0"/>
    <xf numFmtId="0" fontId="1" fillId="0" borderId="0" xfId="0" applyFont="1"/>
    <xf numFmtId="0" fontId="2" fillId="0" borderId="0" xfId="0" applyFont="1"/>
    <xf numFmtId="164" fontId="2" fillId="0" borderId="0" xfId="0" applyNumberFormat="1" applyFont="1"/>
    <xf numFmtId="164" fontId="2" fillId="0" borderId="1" xfId="0" applyNumberFormat="1" applyFont="1" applyBorder="1"/>
    <xf numFmtId="164" fontId="1" fillId="0" borderId="0" xfId="0" applyNumberFormat="1" applyFont="1"/>
    <xf numFmtId="164" fontId="2" fillId="0" borderId="2" xfId="0" applyNumberFormat="1" applyFont="1" applyBorder="1"/>
    <xf numFmtId="0" fontId="3" fillId="0" borderId="0" xfId="0" applyFont="1"/>
    <xf numFmtId="165" fontId="2" fillId="0" borderId="0" xfId="0" applyNumberFormat="1" applyFont="1"/>
    <xf numFmtId="0" fontId="1" fillId="0" borderId="0" xfId="0" applyFont="1" applyAlignment="1">
      <alignment horizontal="center"/>
    </xf>
    <xf numFmtId="164" fontId="3" fillId="0" borderId="0" xfId="0" applyNumberFormat="1" applyFont="1"/>
    <xf numFmtId="164" fontId="3" fillId="0" borderId="1" xfId="0" applyNumberFormat="1" applyFont="1" applyBorder="1"/>
    <xf numFmtId="0" fontId="1" fillId="0" borderId="0" xfId="0" applyFont="1" applyAlignment="1">
      <alignment horizontal="right"/>
    </xf>
    <xf numFmtId="164" fontId="1" fillId="0" borderId="2" xfId="0" applyNumberFormat="1" applyFont="1" applyBorder="1"/>
    <xf numFmtId="0" fontId="4" fillId="0" borderId="0" xfId="0" applyFont="1"/>
    <xf numFmtId="0" fontId="1" fillId="0" borderId="1" xfId="0" applyFont="1" applyBorder="1" applyAlignment="1">
      <alignment horizontal="center"/>
    </xf>
    <xf numFmtId="0" fontId="2" fillId="0" borderId="0" xfId="0" applyFont="1" applyAlignment="1">
      <alignment horizontal="center"/>
    </xf>
    <xf numFmtId="0" fontId="7" fillId="0" borderId="1" xfId="0" applyFont="1" applyBorder="1" applyAlignment="1">
      <alignment horizontal="center"/>
    </xf>
    <xf numFmtId="0" fontId="7" fillId="0" borderId="0" xfId="0" applyFont="1" applyAlignment="1">
      <alignment horizontal="center"/>
    </xf>
    <xf numFmtId="9" fontId="2" fillId="0" borderId="0" xfId="1" applyFont="1" applyAlignment="1">
      <alignment horizontal="center"/>
    </xf>
    <xf numFmtId="164" fontId="6" fillId="0" borderId="0" xfId="0" applyNumberFormat="1" applyFont="1"/>
    <xf numFmtId="166" fontId="6" fillId="0" borderId="1" xfId="0" applyNumberFormat="1" applyFont="1" applyBorder="1"/>
    <xf numFmtId="166" fontId="8" fillId="0" borderId="0" xfId="0" applyNumberFormat="1" applyFont="1"/>
    <xf numFmtId="164" fontId="8" fillId="0" borderId="1" xfId="0" applyNumberFormat="1" applyFont="1" applyBorder="1"/>
    <xf numFmtId="9" fontId="2" fillId="0" borderId="0" xfId="1" applyFont="1" applyBorder="1" applyAlignment="1">
      <alignment horizontal="center"/>
    </xf>
    <xf numFmtId="164" fontId="6" fillId="0" borderId="1" xfId="0" applyNumberFormat="1" applyFont="1" applyBorder="1"/>
    <xf numFmtId="0" fontId="7" fillId="0" borderId="0" xfId="0" applyFont="1"/>
    <xf numFmtId="0" fontId="9" fillId="0" borderId="0" xfId="0" applyFont="1"/>
    <xf numFmtId="0" fontId="10" fillId="2" borderId="3" xfId="0" applyFont="1" applyFill="1" applyBorder="1" applyAlignment="1">
      <alignment horizontal="center" vertical="center" wrapText="1"/>
    </xf>
    <xf numFmtId="0" fontId="11" fillId="0" borderId="3" xfId="0" applyFont="1" applyBorder="1"/>
    <xf numFmtId="0" fontId="11" fillId="0" borderId="3" xfId="0" applyFont="1" applyBorder="1" applyAlignment="1">
      <alignment horizontal="center"/>
    </xf>
    <xf numFmtId="167" fontId="12" fillId="0" borderId="0" xfId="1" applyNumberFormat="1" applyFont="1"/>
    <xf numFmtId="0" fontId="13" fillId="0" borderId="1" xfId="0" applyFont="1" applyBorder="1" applyAlignment="1">
      <alignment horizontal="center"/>
    </xf>
    <xf numFmtId="9" fontId="12" fillId="0" borderId="0" xfId="1" applyFont="1" applyAlignment="1">
      <alignment horizontal="center"/>
    </xf>
    <xf numFmtId="167" fontId="12" fillId="0" borderId="0" xfId="1" applyNumberFormat="1" applyFont="1" applyAlignment="1">
      <alignment horizontal="center"/>
    </xf>
    <xf numFmtId="164" fontId="7" fillId="0" borderId="2" xfId="0" applyNumberFormat="1" applyFont="1" applyBorder="1"/>
    <xf numFmtId="164" fontId="8" fillId="0" borderId="0" xfId="0" applyNumberFormat="1" applyFont="1"/>
    <xf numFmtId="164" fontId="7" fillId="0" borderId="0" xfId="0" applyNumberFormat="1" applyFont="1" applyAlignment="1">
      <alignment horizontal="right"/>
    </xf>
    <xf numFmtId="164" fontId="7" fillId="0" borderId="0" xfId="0" applyNumberFormat="1" applyFont="1"/>
    <xf numFmtId="0" fontId="2" fillId="3" borderId="0" xfId="0" applyFont="1" applyFill="1"/>
    <xf numFmtId="164" fontId="2" fillId="3" borderId="1" xfId="0" applyNumberFormat="1" applyFont="1" applyFill="1" applyBorder="1"/>
    <xf numFmtId="164" fontId="2" fillId="3" borderId="0" xfId="0" applyNumberFormat="1" applyFont="1" applyFill="1"/>
    <xf numFmtId="0" fontId="6" fillId="0" borderId="0" xfId="0" applyFont="1" applyAlignment="1">
      <alignment horizontal="center"/>
    </xf>
    <xf numFmtId="167" fontId="2" fillId="0" borderId="0" xfId="1" applyNumberFormat="1" applyFont="1" applyBorder="1"/>
    <xf numFmtId="166" fontId="2" fillId="0" borderId="0" xfId="0" applyNumberFormat="1" applyFont="1"/>
    <xf numFmtId="166" fontId="2" fillId="0" borderId="1" xfId="0" applyNumberFormat="1" applyFont="1" applyBorder="1"/>
    <xf numFmtId="2" fontId="0" fillId="0" borderId="0" xfId="0" applyNumberFormat="1"/>
    <xf numFmtId="0" fontId="0" fillId="0" borderId="0" xfId="0" applyAlignment="1">
      <alignment horizontal="right"/>
    </xf>
    <xf numFmtId="167" fontId="0" fillId="0" borderId="0" xfId="1" applyNumberFormat="1" applyFont="1"/>
    <xf numFmtId="0" fontId="14" fillId="0" borderId="1" xfId="0" applyFon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509900</xdr:colOff>
      <xdr:row>1</xdr:row>
      <xdr:rowOff>42333</xdr:rowOff>
    </xdr:from>
    <xdr:to>
      <xdr:col>11</xdr:col>
      <xdr:colOff>636179</xdr:colOff>
      <xdr:row>10</xdr:row>
      <xdr:rowOff>57884</xdr:rowOff>
    </xdr:to>
    <xdr:sp macro="" textlink="">
      <xdr:nvSpPr>
        <xdr:cNvPr id="5" name="CuadroTexto 4">
          <a:extLst>
            <a:ext uri="{FF2B5EF4-FFF2-40B4-BE49-F238E27FC236}">
              <a16:creationId xmlns:a16="http://schemas.microsoft.com/office/drawing/2014/main" id="{85E036A6-062C-F416-586F-1E1D67953EA9}"/>
            </a:ext>
          </a:extLst>
        </xdr:cNvPr>
        <xdr:cNvSpPr txBox="1"/>
      </xdr:nvSpPr>
      <xdr:spPr>
        <a:xfrm>
          <a:off x="7648839" y="227060"/>
          <a:ext cx="8027219" cy="171273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accent1"/>
              </a:solidFill>
              <a:effectLst/>
              <a:latin typeface="Century Gothic" panose="020B0502020202020204" pitchFamily="34" charset="0"/>
              <a:ea typeface="+mn-ea"/>
              <a:cs typeface="+mn-cs"/>
            </a:rPr>
            <a:t>RESOLVER:</a:t>
          </a:r>
        </a:p>
        <a:p>
          <a:r>
            <a:rPr lang="es-GT" sz="1100">
              <a:solidFill>
                <a:schemeClr val="accent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2024, que finaliza el 31 de diciembre.  </a:t>
          </a:r>
          <a:r>
            <a:rPr lang="es-GT" sz="1100" b="1">
              <a:solidFill>
                <a:schemeClr val="accent1"/>
              </a:solidFill>
              <a:effectLst/>
              <a:latin typeface="Century Gothic" panose="020B0502020202020204" pitchFamily="34" charset="0"/>
              <a:ea typeface="+mn-ea"/>
              <a:cs typeface="+mn-cs"/>
            </a:rPr>
            <a:t>Utilice el método del porcentaje de ventas para los datos no proporcionados directamente en la tabla.</a:t>
          </a:r>
        </a:p>
        <a:p>
          <a:pPr lvl="0"/>
          <a:r>
            <a:rPr lang="es-GT" sz="1100">
              <a:solidFill>
                <a:schemeClr val="accent1"/>
              </a:solidFill>
              <a:effectLst/>
              <a:latin typeface="Century Gothic" panose="020B0502020202020204" pitchFamily="34" charset="0"/>
              <a:ea typeface="+mn-ea"/>
              <a:cs typeface="+mn-cs"/>
            </a:rPr>
            <a:t>Utilizando los datos relevantes del estado de resultados proforma para el año 2024, que se elaboró en el inciso anterior, junto con los datos financieros proyectados, prepare el balance general proforma al 31 de diciembre del 2024, utilizando el método crítico.</a:t>
          </a:r>
        </a:p>
        <a:p>
          <a:pPr lvl="0"/>
          <a:r>
            <a:rPr lang="es-GT" sz="1100">
              <a:solidFill>
                <a:schemeClr val="accent1"/>
              </a:solidFill>
              <a:effectLst/>
              <a:latin typeface="Century Gothic" panose="020B0502020202020204" pitchFamily="34" charset="0"/>
              <a:ea typeface="+mn-ea"/>
              <a:cs typeface="+mn-cs"/>
            </a:rPr>
            <a:t>¿Necesitará la empresa obtener financiamiento externo de acuerdo con sus proyecciones para el 2024?  Explique y detalle.</a:t>
          </a:r>
        </a:p>
        <a:p>
          <a:endParaRPr lang="es-GT" sz="1100">
            <a:solidFill>
              <a:schemeClr val="accent1"/>
            </a:solidFill>
          </a:endParaRPr>
        </a:p>
      </xdr:txBody>
    </xdr:sp>
    <xdr:clientData/>
  </xdr:twoCellAnchor>
  <xdr:twoCellAnchor editAs="oneCell">
    <xdr:from>
      <xdr:col>6</xdr:col>
      <xdr:colOff>1800441</xdr:colOff>
      <xdr:row>25</xdr:row>
      <xdr:rowOff>34638</xdr:rowOff>
    </xdr:from>
    <xdr:to>
      <xdr:col>7</xdr:col>
      <xdr:colOff>1045384</xdr:colOff>
      <xdr:row>26</xdr:row>
      <xdr:rowOff>150093</xdr:rowOff>
    </xdr:to>
    <xdr:pic>
      <xdr:nvPicPr>
        <xdr:cNvPr id="2" name="Imagen 1">
          <a:extLst>
            <a:ext uri="{FF2B5EF4-FFF2-40B4-BE49-F238E27FC236}">
              <a16:creationId xmlns:a16="http://schemas.microsoft.com/office/drawing/2014/main" id="{E2E4AAC5-32E3-F60D-ABD5-4B366741CC50}"/>
            </a:ext>
          </a:extLst>
        </xdr:cNvPr>
        <xdr:cNvPicPr>
          <a:picLocks noChangeAspect="1"/>
        </xdr:cNvPicPr>
      </xdr:nvPicPr>
      <xdr:blipFill>
        <a:blip xmlns:r="http://schemas.openxmlformats.org/officeDocument/2006/relationships" r:embed="rId1"/>
        <a:stretch>
          <a:fillRect/>
        </a:stretch>
      </xdr:blipFill>
      <xdr:spPr>
        <a:xfrm>
          <a:off x="8269744" y="4714396"/>
          <a:ext cx="3374367" cy="300182"/>
        </a:xfrm>
        <a:prstGeom prst="rect">
          <a:avLst/>
        </a:prstGeom>
      </xdr:spPr>
    </xdr:pic>
    <xdr:clientData/>
  </xdr:twoCellAnchor>
  <xdr:twoCellAnchor editAs="oneCell">
    <xdr:from>
      <xdr:col>6</xdr:col>
      <xdr:colOff>1666392</xdr:colOff>
      <xdr:row>27</xdr:row>
      <xdr:rowOff>100061</xdr:rowOff>
    </xdr:from>
    <xdr:to>
      <xdr:col>7</xdr:col>
      <xdr:colOff>1068177</xdr:colOff>
      <xdr:row>28</xdr:row>
      <xdr:rowOff>169333</xdr:rowOff>
    </xdr:to>
    <xdr:pic>
      <xdr:nvPicPr>
        <xdr:cNvPr id="3" name="Imagen 2">
          <a:extLst>
            <a:ext uri="{FF2B5EF4-FFF2-40B4-BE49-F238E27FC236}">
              <a16:creationId xmlns:a16="http://schemas.microsoft.com/office/drawing/2014/main" id="{DAC2345F-0236-291F-F31D-641E1762BDA7}"/>
            </a:ext>
          </a:extLst>
        </xdr:cNvPr>
        <xdr:cNvPicPr>
          <a:picLocks noChangeAspect="1"/>
        </xdr:cNvPicPr>
      </xdr:nvPicPr>
      <xdr:blipFill>
        <a:blip xmlns:r="http://schemas.openxmlformats.org/officeDocument/2006/relationships" r:embed="rId2"/>
        <a:stretch>
          <a:fillRect/>
        </a:stretch>
      </xdr:blipFill>
      <xdr:spPr>
        <a:xfrm>
          <a:off x="8135695" y="5149273"/>
          <a:ext cx="3531209" cy="253999"/>
        </a:xfrm>
        <a:prstGeom prst="rect">
          <a:avLst/>
        </a:prstGeom>
      </xdr:spPr>
    </xdr:pic>
    <xdr:clientData/>
  </xdr:twoCellAnchor>
  <xdr:twoCellAnchor>
    <xdr:from>
      <xdr:col>6</xdr:col>
      <xdr:colOff>138545</xdr:colOff>
      <xdr:row>39</xdr:row>
      <xdr:rowOff>26940</xdr:rowOff>
    </xdr:from>
    <xdr:to>
      <xdr:col>6</xdr:col>
      <xdr:colOff>4079394</xdr:colOff>
      <xdr:row>48</xdr:row>
      <xdr:rowOff>188575</xdr:rowOff>
    </xdr:to>
    <xdr:sp macro="" textlink="">
      <xdr:nvSpPr>
        <xdr:cNvPr id="4" name="CuadroTexto 3">
          <a:extLst>
            <a:ext uri="{FF2B5EF4-FFF2-40B4-BE49-F238E27FC236}">
              <a16:creationId xmlns:a16="http://schemas.microsoft.com/office/drawing/2014/main" id="{C5A06F57-3341-1AE4-2EF5-331DC24A9904}"/>
            </a:ext>
          </a:extLst>
        </xdr:cNvPr>
        <xdr:cNvSpPr txBox="1"/>
      </xdr:nvSpPr>
      <xdr:spPr>
        <a:xfrm>
          <a:off x="6750242" y="7308273"/>
          <a:ext cx="3940849" cy="183957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Esta fábrica necesita conseguir fondos</a:t>
          </a:r>
          <a:r>
            <a:rPr lang="es-GT" sz="1100" baseline="0"/>
            <a:t> adicionales en el 2024 para poder cubrir las proyecciones deseadas de crecimiento en sus activos.  Necesita $ 185,765.64 a obtener por medio de cualquier de las siguientes opciones (o combinación de ellas):</a:t>
          </a:r>
        </a:p>
        <a:p>
          <a:r>
            <a:rPr lang="es-GT" sz="1100" baseline="0"/>
            <a:t>- Nuevo préstamo bancario</a:t>
          </a:r>
        </a:p>
        <a:p>
          <a:r>
            <a:rPr lang="es-GT" sz="1100" baseline="0"/>
            <a:t>- Nuevas aportaciones de los socios comunes y/o preferentes actuales</a:t>
          </a:r>
        </a:p>
        <a:p>
          <a:r>
            <a:rPr lang="es-GT" sz="1100" baseline="0"/>
            <a:t>- Venta de acciones comunes y/o preferentes a nuevos inversionistas</a:t>
          </a:r>
        </a:p>
        <a:p>
          <a:r>
            <a:rPr lang="es-GT" sz="1100" baseline="0"/>
            <a:t>- Venta de bonos</a:t>
          </a:r>
          <a:endParaRPr lang="es-GT" sz="1100"/>
        </a:p>
      </xdr:txBody>
    </xdr:sp>
    <xdr:clientData/>
  </xdr:twoCellAnchor>
  <xdr:twoCellAnchor>
    <xdr:from>
      <xdr:col>5</xdr:col>
      <xdr:colOff>34637</xdr:colOff>
      <xdr:row>54</xdr:row>
      <xdr:rowOff>3849</xdr:rowOff>
    </xdr:from>
    <xdr:to>
      <xdr:col>5</xdr:col>
      <xdr:colOff>196273</xdr:colOff>
      <xdr:row>57</xdr:row>
      <xdr:rowOff>177030</xdr:rowOff>
    </xdr:to>
    <xdr:sp macro="" textlink="">
      <xdr:nvSpPr>
        <xdr:cNvPr id="7" name="Cerrar llave 6">
          <a:extLst>
            <a:ext uri="{FF2B5EF4-FFF2-40B4-BE49-F238E27FC236}">
              <a16:creationId xmlns:a16="http://schemas.microsoft.com/office/drawing/2014/main" id="{7A520C47-BDB0-0E41-2E93-2A99854F289A}"/>
            </a:ext>
          </a:extLst>
        </xdr:cNvPr>
        <xdr:cNvSpPr/>
      </xdr:nvSpPr>
      <xdr:spPr>
        <a:xfrm>
          <a:off x="5815061" y="10086879"/>
          <a:ext cx="161636" cy="72736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5</xdr:col>
      <xdr:colOff>384849</xdr:colOff>
      <xdr:row>52</xdr:row>
      <xdr:rowOff>73121</xdr:rowOff>
    </xdr:from>
    <xdr:to>
      <xdr:col>6</xdr:col>
      <xdr:colOff>1423939</xdr:colOff>
      <xdr:row>58</xdr:row>
      <xdr:rowOff>134697</xdr:rowOff>
    </xdr:to>
    <xdr:sp macro="" textlink="">
      <xdr:nvSpPr>
        <xdr:cNvPr id="8" name="CuadroTexto 7">
          <a:extLst>
            <a:ext uri="{FF2B5EF4-FFF2-40B4-BE49-F238E27FC236}">
              <a16:creationId xmlns:a16="http://schemas.microsoft.com/office/drawing/2014/main" id="{1DD8F2B9-FD39-7153-B5AA-1D58BB0EE603}"/>
            </a:ext>
          </a:extLst>
        </xdr:cNvPr>
        <xdr:cNvSpPr txBox="1"/>
      </xdr:nvSpPr>
      <xdr:spPr>
        <a:xfrm>
          <a:off x="6165273" y="9786697"/>
          <a:ext cx="2112818" cy="1169939"/>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la empresa</a:t>
          </a:r>
          <a:r>
            <a:rPr lang="es-GT" sz="1100" baseline="0"/>
            <a:t> desea mantener la misma estructura de capital que tenía en el año 2023, los fondos adicionales necesarios, deberían de obtenerse como se indica en la tabla de la izquierda</a:t>
          </a:r>
        </a:p>
        <a:p>
          <a:endParaRPr lang="es-GT"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509900</xdr:colOff>
      <xdr:row>1</xdr:row>
      <xdr:rowOff>42333</xdr:rowOff>
    </xdr:from>
    <xdr:to>
      <xdr:col>11</xdr:col>
      <xdr:colOff>636179</xdr:colOff>
      <xdr:row>10</xdr:row>
      <xdr:rowOff>57884</xdr:rowOff>
    </xdr:to>
    <xdr:sp macro="" textlink="">
      <xdr:nvSpPr>
        <xdr:cNvPr id="2" name="CuadroTexto 1">
          <a:extLst>
            <a:ext uri="{FF2B5EF4-FFF2-40B4-BE49-F238E27FC236}">
              <a16:creationId xmlns:a16="http://schemas.microsoft.com/office/drawing/2014/main" id="{CB5ADFEE-7270-48B3-9178-5B2BF597F952}"/>
            </a:ext>
          </a:extLst>
        </xdr:cNvPr>
        <xdr:cNvSpPr txBox="1"/>
      </xdr:nvSpPr>
      <xdr:spPr>
        <a:xfrm>
          <a:off x="7367900" y="225213"/>
          <a:ext cx="8028219" cy="169957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b="1">
              <a:solidFill>
                <a:schemeClr val="accent1"/>
              </a:solidFill>
              <a:effectLst/>
              <a:latin typeface="Century Gothic" panose="020B0502020202020204" pitchFamily="34" charset="0"/>
              <a:ea typeface="+mn-ea"/>
              <a:cs typeface="+mn-cs"/>
            </a:rPr>
            <a:t>RESOLVER:</a:t>
          </a:r>
        </a:p>
        <a:p>
          <a:r>
            <a:rPr lang="es-GT" sz="1100">
              <a:solidFill>
                <a:schemeClr val="accent1"/>
              </a:solidFill>
              <a:effectLst/>
              <a:latin typeface="Century Gothic" panose="020B0502020202020204" pitchFamily="34" charset="0"/>
              <a:ea typeface="+mn-ea"/>
              <a:cs typeface="+mn-cs"/>
            </a:rPr>
            <a:t> Usando los datos financieros proporcionados, tanto históricos como proyectados, elaborar un estado de resultados proforma para el año 2024, que finaliza el 31 de diciembre.  </a:t>
          </a:r>
          <a:r>
            <a:rPr lang="es-GT" sz="1100" b="1">
              <a:solidFill>
                <a:schemeClr val="accent1"/>
              </a:solidFill>
              <a:effectLst/>
              <a:latin typeface="Century Gothic" panose="020B0502020202020204" pitchFamily="34" charset="0"/>
              <a:ea typeface="+mn-ea"/>
              <a:cs typeface="+mn-cs"/>
            </a:rPr>
            <a:t>Utilice el método del porcentaje de ventas para los datos no proporcionados directamente en la tabla.</a:t>
          </a:r>
        </a:p>
        <a:p>
          <a:pPr lvl="0"/>
          <a:r>
            <a:rPr lang="es-GT" sz="1100">
              <a:solidFill>
                <a:schemeClr val="accent1"/>
              </a:solidFill>
              <a:effectLst/>
              <a:latin typeface="Century Gothic" panose="020B0502020202020204" pitchFamily="34" charset="0"/>
              <a:ea typeface="+mn-ea"/>
              <a:cs typeface="+mn-cs"/>
            </a:rPr>
            <a:t>Utilizando los datos relevantes del estado de resultados proforma para el año 2024, que se elaboró en el inciso anterior, junto con los datos financieros proyectados, prepare el balance general proforma al 31 de diciembre del 2024, utilizando el método crítico.</a:t>
          </a:r>
        </a:p>
        <a:p>
          <a:pPr lvl="0"/>
          <a:r>
            <a:rPr lang="es-GT" sz="1100">
              <a:solidFill>
                <a:schemeClr val="accent1"/>
              </a:solidFill>
              <a:effectLst/>
              <a:latin typeface="Century Gothic" panose="020B0502020202020204" pitchFamily="34" charset="0"/>
              <a:ea typeface="+mn-ea"/>
              <a:cs typeface="+mn-cs"/>
            </a:rPr>
            <a:t>¿Necesitará la empresa obtener financiamiento externo de acuerdo con sus proyecciones para el 2024?  Explique y detalle.</a:t>
          </a:r>
        </a:p>
        <a:p>
          <a:endParaRPr lang="es-GT" sz="1100">
            <a:solidFill>
              <a:schemeClr val="accent1"/>
            </a:solidFill>
          </a:endParaRPr>
        </a:p>
      </xdr:txBody>
    </xdr:sp>
    <xdr:clientData/>
  </xdr:twoCellAnchor>
  <xdr:twoCellAnchor editAs="oneCell">
    <xdr:from>
      <xdr:col>6</xdr:col>
      <xdr:colOff>1800441</xdr:colOff>
      <xdr:row>25</xdr:row>
      <xdr:rowOff>34638</xdr:rowOff>
    </xdr:from>
    <xdr:to>
      <xdr:col>7</xdr:col>
      <xdr:colOff>1045384</xdr:colOff>
      <xdr:row>26</xdr:row>
      <xdr:rowOff>150093</xdr:rowOff>
    </xdr:to>
    <xdr:pic>
      <xdr:nvPicPr>
        <xdr:cNvPr id="3" name="Imagen 2">
          <a:extLst>
            <a:ext uri="{FF2B5EF4-FFF2-40B4-BE49-F238E27FC236}">
              <a16:creationId xmlns:a16="http://schemas.microsoft.com/office/drawing/2014/main" id="{BCF283C7-F3B8-485E-9649-FAAC76834210}"/>
            </a:ext>
          </a:extLst>
        </xdr:cNvPr>
        <xdr:cNvPicPr>
          <a:picLocks noChangeAspect="1"/>
        </xdr:cNvPicPr>
      </xdr:nvPicPr>
      <xdr:blipFill>
        <a:blip xmlns:r="http://schemas.openxmlformats.org/officeDocument/2006/relationships" r:embed="rId1"/>
        <a:stretch>
          <a:fillRect/>
        </a:stretch>
      </xdr:blipFill>
      <xdr:spPr>
        <a:xfrm>
          <a:off x="8658441" y="4675218"/>
          <a:ext cx="3374983" cy="298335"/>
        </a:xfrm>
        <a:prstGeom prst="rect">
          <a:avLst/>
        </a:prstGeom>
      </xdr:spPr>
    </xdr:pic>
    <xdr:clientData/>
  </xdr:twoCellAnchor>
  <xdr:twoCellAnchor editAs="oneCell">
    <xdr:from>
      <xdr:col>6</xdr:col>
      <xdr:colOff>1666392</xdr:colOff>
      <xdr:row>27</xdr:row>
      <xdr:rowOff>100061</xdr:rowOff>
    </xdr:from>
    <xdr:to>
      <xdr:col>7</xdr:col>
      <xdr:colOff>1068177</xdr:colOff>
      <xdr:row>28</xdr:row>
      <xdr:rowOff>169333</xdr:rowOff>
    </xdr:to>
    <xdr:pic>
      <xdr:nvPicPr>
        <xdr:cNvPr id="4" name="Imagen 3">
          <a:extLst>
            <a:ext uri="{FF2B5EF4-FFF2-40B4-BE49-F238E27FC236}">
              <a16:creationId xmlns:a16="http://schemas.microsoft.com/office/drawing/2014/main" id="{6E3016CD-41E2-49E0-9BF6-84BC8B2A3FC4}"/>
            </a:ext>
          </a:extLst>
        </xdr:cNvPr>
        <xdr:cNvPicPr>
          <a:picLocks noChangeAspect="1"/>
        </xdr:cNvPicPr>
      </xdr:nvPicPr>
      <xdr:blipFill>
        <a:blip xmlns:r="http://schemas.openxmlformats.org/officeDocument/2006/relationships" r:embed="rId2"/>
        <a:stretch>
          <a:fillRect/>
        </a:stretch>
      </xdr:blipFill>
      <xdr:spPr>
        <a:xfrm>
          <a:off x="8524392" y="5106401"/>
          <a:ext cx="3531825" cy="252152"/>
        </a:xfrm>
        <a:prstGeom prst="rect">
          <a:avLst/>
        </a:prstGeom>
      </xdr:spPr>
    </xdr:pic>
    <xdr:clientData/>
  </xdr:twoCellAnchor>
  <xdr:twoCellAnchor>
    <xdr:from>
      <xdr:col>6</xdr:col>
      <xdr:colOff>138545</xdr:colOff>
      <xdr:row>39</xdr:row>
      <xdr:rowOff>26940</xdr:rowOff>
    </xdr:from>
    <xdr:to>
      <xdr:col>6</xdr:col>
      <xdr:colOff>4079394</xdr:colOff>
      <xdr:row>48</xdr:row>
      <xdr:rowOff>188575</xdr:rowOff>
    </xdr:to>
    <xdr:sp macro="" textlink="">
      <xdr:nvSpPr>
        <xdr:cNvPr id="5" name="CuadroTexto 4">
          <a:extLst>
            <a:ext uri="{FF2B5EF4-FFF2-40B4-BE49-F238E27FC236}">
              <a16:creationId xmlns:a16="http://schemas.microsoft.com/office/drawing/2014/main" id="{E53ECEE6-CB53-4A36-9EFB-41388B189A35}"/>
            </a:ext>
          </a:extLst>
        </xdr:cNvPr>
        <xdr:cNvSpPr txBox="1"/>
      </xdr:nvSpPr>
      <xdr:spPr>
        <a:xfrm>
          <a:off x="6996545" y="7243080"/>
          <a:ext cx="3940849" cy="182279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Esta fábrica necesita conseguir fondos</a:t>
          </a:r>
          <a:r>
            <a:rPr lang="es-GT" sz="1100" baseline="0"/>
            <a:t> adicionales en el 2024 para poder cubrir las proyecciones deseadas de crecimiento en sus activos.  Necesita $ 185,765.64 a obtener por medio de cualquier de las siguientes opciones (o combinación de ellas):</a:t>
          </a:r>
        </a:p>
        <a:p>
          <a:r>
            <a:rPr lang="es-GT" sz="1100" baseline="0"/>
            <a:t>- Nuevo préstamo bancario</a:t>
          </a:r>
        </a:p>
        <a:p>
          <a:r>
            <a:rPr lang="es-GT" sz="1100" baseline="0"/>
            <a:t>- Nuevas aportaciones de los socios comunes y/o preferentes actuales</a:t>
          </a:r>
        </a:p>
        <a:p>
          <a:r>
            <a:rPr lang="es-GT" sz="1100" baseline="0"/>
            <a:t>- Venta de acciones comunes y/o preferentes a nuevos inversionistas</a:t>
          </a:r>
        </a:p>
        <a:p>
          <a:r>
            <a:rPr lang="es-GT" sz="1100" baseline="0"/>
            <a:t>- Venta de bonos</a:t>
          </a:r>
          <a:endParaRPr lang="es-GT" sz="1100"/>
        </a:p>
      </xdr:txBody>
    </xdr:sp>
    <xdr:clientData/>
  </xdr:twoCellAnchor>
  <xdr:twoCellAnchor>
    <xdr:from>
      <xdr:col>5</xdr:col>
      <xdr:colOff>34637</xdr:colOff>
      <xdr:row>54</xdr:row>
      <xdr:rowOff>3849</xdr:rowOff>
    </xdr:from>
    <xdr:to>
      <xdr:col>5</xdr:col>
      <xdr:colOff>196273</xdr:colOff>
      <xdr:row>57</xdr:row>
      <xdr:rowOff>177030</xdr:rowOff>
    </xdr:to>
    <xdr:sp macro="" textlink="">
      <xdr:nvSpPr>
        <xdr:cNvPr id="6" name="Cerrar llave 5">
          <a:extLst>
            <a:ext uri="{FF2B5EF4-FFF2-40B4-BE49-F238E27FC236}">
              <a16:creationId xmlns:a16="http://schemas.microsoft.com/office/drawing/2014/main" id="{E22478B1-61B5-4E48-924D-ABF97C3E81EC}"/>
            </a:ext>
          </a:extLst>
        </xdr:cNvPr>
        <xdr:cNvSpPr/>
      </xdr:nvSpPr>
      <xdr:spPr>
        <a:xfrm>
          <a:off x="5818217" y="9993669"/>
          <a:ext cx="161636" cy="72182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GT" sz="1100"/>
        </a:p>
      </xdr:txBody>
    </xdr:sp>
    <xdr:clientData/>
  </xdr:twoCellAnchor>
  <xdr:twoCellAnchor>
    <xdr:from>
      <xdr:col>5</xdr:col>
      <xdr:colOff>384849</xdr:colOff>
      <xdr:row>52</xdr:row>
      <xdr:rowOff>73121</xdr:rowOff>
    </xdr:from>
    <xdr:to>
      <xdr:col>6</xdr:col>
      <xdr:colOff>1423939</xdr:colOff>
      <xdr:row>58</xdr:row>
      <xdr:rowOff>134697</xdr:rowOff>
    </xdr:to>
    <xdr:sp macro="" textlink="">
      <xdr:nvSpPr>
        <xdr:cNvPr id="7" name="CuadroTexto 6">
          <a:extLst>
            <a:ext uri="{FF2B5EF4-FFF2-40B4-BE49-F238E27FC236}">
              <a16:creationId xmlns:a16="http://schemas.microsoft.com/office/drawing/2014/main" id="{5B3BFCE4-E1B9-4261-923C-D2CFC08DD836}"/>
            </a:ext>
          </a:extLst>
        </xdr:cNvPr>
        <xdr:cNvSpPr txBox="1"/>
      </xdr:nvSpPr>
      <xdr:spPr>
        <a:xfrm>
          <a:off x="6168429" y="9697181"/>
          <a:ext cx="2113510" cy="1158856"/>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la empresa</a:t>
          </a:r>
          <a:r>
            <a:rPr lang="es-GT" sz="1100" baseline="0"/>
            <a:t> desea mantener la misma estructura de capital que tenía en el año 2023, los fondos adicionales necesarios, deberían de obtenerse como se indica en la tabla de la izquierda</a:t>
          </a:r>
        </a:p>
        <a:p>
          <a:endParaRPr lang="es-GT" sz="1100" baseline="0"/>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6DF0-2F5E-451B-A071-03F8342F0C15}">
  <dimension ref="A1:K58"/>
  <sheetViews>
    <sheetView tabSelected="1" topLeftCell="G30" zoomScale="198" zoomScaleNormal="198" workbookViewId="0">
      <selection activeCell="J40" sqref="J40"/>
    </sheetView>
  </sheetViews>
  <sheetFormatPr baseColWidth="10" defaultRowHeight="14.4" x14ac:dyDescent="0.3"/>
  <cols>
    <col min="1" max="1" width="36.44140625" style="2" customWidth="1"/>
    <col min="2" max="2" width="19.5546875" style="2" customWidth="1"/>
    <col min="3" max="3" width="11.5546875" style="2" hidden="1" customWidth="1"/>
    <col min="4" max="4" width="7.5546875" style="2" customWidth="1"/>
    <col min="5" max="5" width="20.77734375" style="2" customWidth="1"/>
    <col min="6" max="6" width="15.6640625" customWidth="1"/>
    <col min="7" max="7" width="60.21875" customWidth="1"/>
    <col min="8" max="8" width="20.33203125" customWidth="1"/>
  </cols>
  <sheetData>
    <row r="1" spans="1:8" x14ac:dyDescent="0.3">
      <c r="A1" s="1" t="s">
        <v>37</v>
      </c>
    </row>
    <row r="2" spans="1:8" ht="17.399999999999999" customHeight="1" x14ac:dyDescent="0.3">
      <c r="A2" s="1" t="s">
        <v>0</v>
      </c>
    </row>
    <row r="3" spans="1:8" x14ac:dyDescent="0.3">
      <c r="A3" s="1"/>
      <c r="B3" s="16" t="s">
        <v>64</v>
      </c>
      <c r="C3" s="16"/>
      <c r="D3" s="16"/>
      <c r="E3" s="18" t="s">
        <v>63</v>
      </c>
    </row>
    <row r="4" spans="1:8" x14ac:dyDescent="0.3">
      <c r="B4" s="15" t="s">
        <v>62</v>
      </c>
      <c r="C4" s="15" t="s">
        <v>65</v>
      </c>
      <c r="D4" s="32" t="s">
        <v>71</v>
      </c>
      <c r="E4" s="17" t="s">
        <v>69</v>
      </c>
    </row>
    <row r="5" spans="1:8" x14ac:dyDescent="0.3">
      <c r="A5" s="2" t="s">
        <v>1</v>
      </c>
      <c r="B5" s="3">
        <v>5075000</v>
      </c>
      <c r="C5" s="19">
        <f>B5/B5</f>
        <v>1</v>
      </c>
      <c r="D5" s="33"/>
      <c r="E5" s="20">
        <v>6500000</v>
      </c>
      <c r="F5" s="31">
        <f>(E5-B5)/B5</f>
        <v>0.28078817733990147</v>
      </c>
    </row>
    <row r="6" spans="1:8" x14ac:dyDescent="0.3">
      <c r="A6" s="2" t="s">
        <v>2</v>
      </c>
      <c r="B6" s="4">
        <v>3704000</v>
      </c>
      <c r="C6" s="19">
        <f>B6/B$5</f>
        <v>0.72985221674876843</v>
      </c>
      <c r="D6" s="33">
        <f>B6/B$5</f>
        <v>0.72985221674876843</v>
      </c>
      <c r="E6" s="21">
        <f>E5*D6</f>
        <v>4744039.408866995</v>
      </c>
    </row>
    <row r="7" spans="1:8" x14ac:dyDescent="0.3">
      <c r="A7" s="2" t="s">
        <v>3</v>
      </c>
      <c r="B7" s="3">
        <f>B5-B6</f>
        <v>1371000</v>
      </c>
      <c r="C7" s="3"/>
      <c r="D7" s="33"/>
      <c r="E7" s="20">
        <f>E5-E6</f>
        <v>1755960.591133005</v>
      </c>
    </row>
    <row r="8" spans="1:8" x14ac:dyDescent="0.3">
      <c r="A8" s="14" t="s">
        <v>4</v>
      </c>
      <c r="B8" s="3"/>
      <c r="C8" s="3"/>
      <c r="D8" s="33"/>
    </row>
    <row r="9" spans="1:8" x14ac:dyDescent="0.3">
      <c r="A9" s="7" t="s">
        <v>5</v>
      </c>
      <c r="B9" s="10">
        <v>650000</v>
      </c>
      <c r="C9" s="19">
        <f>B9/B$5</f>
        <v>0.12807881773399016</v>
      </c>
      <c r="D9" s="33">
        <f t="shared" ref="D9:D13" si="0">B9/B$5</f>
        <v>0.12807881773399016</v>
      </c>
      <c r="E9" s="22">
        <f>D9*E5</f>
        <v>832512.315270936</v>
      </c>
    </row>
    <row r="10" spans="1:8" x14ac:dyDescent="0.3">
      <c r="A10" s="7" t="s">
        <v>6</v>
      </c>
      <c r="B10" s="10">
        <v>416000</v>
      </c>
      <c r="C10" s="19">
        <f>B10/B$5</f>
        <v>8.1970443349753688E-2</v>
      </c>
      <c r="D10" s="33">
        <f t="shared" si="0"/>
        <v>8.1970443349753688E-2</v>
      </c>
      <c r="E10" s="22">
        <f>D10*E5</f>
        <v>532807.88177339896</v>
      </c>
    </row>
    <row r="11" spans="1:8" x14ac:dyDescent="0.3">
      <c r="A11" s="7" t="s">
        <v>7</v>
      </c>
      <c r="B11" s="10">
        <v>152000</v>
      </c>
      <c r="C11" s="10"/>
      <c r="D11" s="33"/>
      <c r="E11" s="22">
        <v>185000</v>
      </c>
    </row>
    <row r="12" spans="1:8" x14ac:dyDescent="0.3">
      <c r="A12" s="7" t="s">
        <v>8</v>
      </c>
      <c r="B12" s="11">
        <f>SUM(B9:B11)</f>
        <v>1218000</v>
      </c>
      <c r="C12" s="10"/>
      <c r="D12" s="33"/>
      <c r="E12" s="23">
        <f>SUM(E9:E11)</f>
        <v>1550320.1970443348</v>
      </c>
      <c r="G12" s="26" t="s">
        <v>70</v>
      </c>
      <c r="H12" s="27"/>
    </row>
    <row r="13" spans="1:8" ht="15.6" x14ac:dyDescent="0.3">
      <c r="A13" s="2" t="s">
        <v>9</v>
      </c>
      <c r="B13" s="3">
        <f>B7-B12</f>
        <v>153000</v>
      </c>
      <c r="C13" s="3"/>
      <c r="D13" s="33">
        <f t="shared" si="0"/>
        <v>3.0147783251231526E-2</v>
      </c>
      <c r="E13" s="20">
        <f>E7-E12</f>
        <v>205640.39408867015</v>
      </c>
      <c r="G13" s="28" t="s">
        <v>41</v>
      </c>
      <c r="H13" s="28" t="s">
        <v>42</v>
      </c>
    </row>
    <row r="14" spans="1:8" x14ac:dyDescent="0.3">
      <c r="A14" s="2" t="s">
        <v>10</v>
      </c>
      <c r="B14" s="4">
        <v>93000</v>
      </c>
      <c r="C14" s="3"/>
      <c r="D14" s="33"/>
      <c r="E14" s="25">
        <v>97000</v>
      </c>
      <c r="G14" s="29" t="s">
        <v>43</v>
      </c>
      <c r="H14" s="30" t="s">
        <v>44</v>
      </c>
    </row>
    <row r="15" spans="1:8" x14ac:dyDescent="0.3">
      <c r="A15" s="2" t="s">
        <v>11</v>
      </c>
      <c r="B15" s="3">
        <f>B13-B14</f>
        <v>60000</v>
      </c>
      <c r="C15" s="3"/>
      <c r="D15" s="33"/>
      <c r="E15" s="20">
        <f>E13-E14</f>
        <v>108640.39408867015</v>
      </c>
      <c r="G15" s="29" t="s">
        <v>45</v>
      </c>
      <c r="H15" s="30" t="s">
        <v>46</v>
      </c>
    </row>
    <row r="16" spans="1:8" x14ac:dyDescent="0.3">
      <c r="A16" s="2" t="s">
        <v>66</v>
      </c>
      <c r="B16" s="4">
        <v>24000</v>
      </c>
      <c r="C16" s="24" t="s">
        <v>67</v>
      </c>
      <c r="D16" s="33"/>
      <c r="E16" s="25">
        <f>E15*0.4</f>
        <v>43456.157635468058</v>
      </c>
      <c r="G16" s="29" t="s">
        <v>47</v>
      </c>
      <c r="H16" s="30">
        <v>7</v>
      </c>
    </row>
    <row r="17" spans="1:10" ht="15" thickBot="1" x14ac:dyDescent="0.35">
      <c r="A17" s="2" t="s">
        <v>12</v>
      </c>
      <c r="B17" s="6">
        <f>B15-B16</f>
        <v>36000</v>
      </c>
      <c r="C17" s="3"/>
      <c r="D17" s="34"/>
      <c r="E17" s="35">
        <f>E15-E16</f>
        <v>65184.236453202087</v>
      </c>
      <c r="F17" s="34"/>
      <c r="G17" s="29" t="s">
        <v>68</v>
      </c>
      <c r="H17" s="30" t="s">
        <v>48</v>
      </c>
    </row>
    <row r="18" spans="1:10" ht="15" thickTop="1" x14ac:dyDescent="0.3">
      <c r="B18" s="5"/>
      <c r="C18" s="5"/>
      <c r="D18" s="5"/>
      <c r="E18" s="3"/>
      <c r="G18" s="29" t="s">
        <v>49</v>
      </c>
      <c r="H18" s="30" t="s">
        <v>50</v>
      </c>
    </row>
    <row r="19" spans="1:10" x14ac:dyDescent="0.3">
      <c r="A19" s="7" t="s">
        <v>72</v>
      </c>
      <c r="B19" s="3"/>
      <c r="C19" s="3"/>
      <c r="D19" s="3"/>
      <c r="E19" s="3"/>
      <c r="G19" s="29" t="s">
        <v>51</v>
      </c>
      <c r="H19" s="30" t="s">
        <v>52</v>
      </c>
    </row>
    <row r="20" spans="1:10" x14ac:dyDescent="0.3">
      <c r="A20" s="7" t="s">
        <v>40</v>
      </c>
      <c r="B20" s="3"/>
      <c r="C20" s="3"/>
      <c r="D20" s="3"/>
      <c r="E20" s="3"/>
      <c r="G20" s="29" t="s">
        <v>53</v>
      </c>
      <c r="H20" s="30" t="s">
        <v>54</v>
      </c>
    </row>
    <row r="21" spans="1:10" x14ac:dyDescent="0.3">
      <c r="B21" s="8"/>
      <c r="C21" s="8"/>
      <c r="D21" s="8"/>
      <c r="E21" s="8"/>
      <c r="G21" s="29" t="s">
        <v>55</v>
      </c>
      <c r="H21" s="30" t="s">
        <v>56</v>
      </c>
    </row>
    <row r="22" spans="1:10" x14ac:dyDescent="0.3">
      <c r="A22" s="1" t="s">
        <v>37</v>
      </c>
      <c r="G22" s="29" t="s">
        <v>57</v>
      </c>
      <c r="H22" s="30">
        <v>0.2</v>
      </c>
    </row>
    <row r="23" spans="1:10" x14ac:dyDescent="0.3">
      <c r="A23" s="1" t="s">
        <v>13</v>
      </c>
      <c r="G23" s="29" t="s">
        <v>58</v>
      </c>
      <c r="H23" s="30" t="s">
        <v>59</v>
      </c>
    </row>
    <row r="24" spans="1:10" x14ac:dyDescent="0.3">
      <c r="A24" s="1"/>
      <c r="G24" s="29" t="s">
        <v>60</v>
      </c>
      <c r="H24" s="30" t="s">
        <v>59</v>
      </c>
    </row>
    <row r="25" spans="1:10" x14ac:dyDescent="0.3">
      <c r="B25" s="16" t="s">
        <v>64</v>
      </c>
      <c r="E25" s="16" t="s">
        <v>64</v>
      </c>
      <c r="F25" s="18" t="s">
        <v>63</v>
      </c>
    </row>
    <row r="26" spans="1:10" x14ac:dyDescent="0.3">
      <c r="A26" s="1" t="s">
        <v>14</v>
      </c>
      <c r="B26" s="15" t="s">
        <v>61</v>
      </c>
      <c r="C26" s="9"/>
      <c r="D26" s="9"/>
      <c r="E26" s="15" t="s">
        <v>62</v>
      </c>
      <c r="F26" s="17" t="s">
        <v>69</v>
      </c>
    </row>
    <row r="27" spans="1:10" x14ac:dyDescent="0.3">
      <c r="A27" s="2" t="s">
        <v>15</v>
      </c>
      <c r="B27" s="3">
        <v>24100</v>
      </c>
      <c r="C27" s="3"/>
      <c r="D27" s="3"/>
      <c r="E27" s="3">
        <v>25000</v>
      </c>
      <c r="F27" s="20">
        <v>25000</v>
      </c>
    </row>
    <row r="28" spans="1:10" x14ac:dyDescent="0.3">
      <c r="A28" s="2" t="s">
        <v>16</v>
      </c>
      <c r="B28" s="3">
        <v>763900</v>
      </c>
      <c r="C28" s="3"/>
      <c r="D28" s="3"/>
      <c r="E28" s="3">
        <v>805556</v>
      </c>
      <c r="F28" s="20">
        <f>50*(E5/365)</f>
        <v>890410.95890410966</v>
      </c>
    </row>
    <row r="29" spans="1:10" x14ac:dyDescent="0.3">
      <c r="A29" s="2" t="s">
        <v>17</v>
      </c>
      <c r="B29" s="4">
        <v>763445</v>
      </c>
      <c r="C29" s="4"/>
      <c r="D29" s="4"/>
      <c r="E29" s="4">
        <v>700625</v>
      </c>
      <c r="F29" s="25">
        <f>E6/7</f>
        <v>677719.91555242788</v>
      </c>
    </row>
    <row r="30" spans="1:10" x14ac:dyDescent="0.3">
      <c r="A30" s="7" t="s">
        <v>18</v>
      </c>
      <c r="B30" s="10">
        <f>SUM(B27:B29)</f>
        <v>1551445</v>
      </c>
      <c r="C30" s="10"/>
      <c r="D30" s="10"/>
      <c r="E30" s="10">
        <f>SUM(E27:E29)</f>
        <v>1531181</v>
      </c>
      <c r="F30" s="36">
        <f>SUM(F27:F29)</f>
        <v>1593130.8744565374</v>
      </c>
    </row>
    <row r="31" spans="1:10" x14ac:dyDescent="0.3">
      <c r="A31" s="2" t="s">
        <v>19</v>
      </c>
      <c r="B31" s="3">
        <v>1691707</v>
      </c>
      <c r="C31" s="3"/>
      <c r="D31" s="3"/>
      <c r="E31" s="3">
        <v>2093819</v>
      </c>
      <c r="F31" s="20">
        <f>E31+400000</f>
        <v>2493819</v>
      </c>
      <c r="I31" s="49" t="s">
        <v>75</v>
      </c>
      <c r="J31" s="49" t="s">
        <v>84</v>
      </c>
    </row>
    <row r="32" spans="1:10" x14ac:dyDescent="0.3">
      <c r="A32" s="2" t="s">
        <v>20</v>
      </c>
      <c r="B32" s="3">
        <v>-348000</v>
      </c>
      <c r="C32" s="3"/>
      <c r="D32" s="3"/>
      <c r="E32" s="3">
        <v>-500000</v>
      </c>
      <c r="F32" s="20">
        <f>-E11+E32</f>
        <v>-685000</v>
      </c>
      <c r="H32" s="47" t="s">
        <v>79</v>
      </c>
      <c r="I32" s="46">
        <f>E30/E39</f>
        <v>2.4856834415584417</v>
      </c>
      <c r="J32" s="46">
        <f>F30/F39</f>
        <v>2.4065421064298147</v>
      </c>
    </row>
    <row r="33" spans="1:11" x14ac:dyDescent="0.3">
      <c r="A33" s="2" t="s">
        <v>21</v>
      </c>
      <c r="B33" s="11">
        <f>B31+B32</f>
        <v>1343707</v>
      </c>
      <c r="C33" s="11"/>
      <c r="D33" s="11"/>
      <c r="E33" s="11">
        <f>E31+E32</f>
        <v>1593819</v>
      </c>
      <c r="F33" s="23">
        <f>F31+F32</f>
        <v>1808819</v>
      </c>
      <c r="H33" s="47" t="s">
        <v>80</v>
      </c>
      <c r="I33" s="46">
        <f>(E30-E29)/E39</f>
        <v>1.3483051948051947</v>
      </c>
      <c r="J33" s="46">
        <f>(F30-F29)/F39</f>
        <v>1.3827960104291686</v>
      </c>
    </row>
    <row r="34" spans="1:11" ht="15" thickBot="1" x14ac:dyDescent="0.35">
      <c r="A34" s="12" t="s">
        <v>22</v>
      </c>
      <c r="B34" s="13">
        <f>B33+B30</f>
        <v>2895152</v>
      </c>
      <c r="C34" s="13"/>
      <c r="D34" s="13"/>
      <c r="E34" s="13">
        <f>E33+E30</f>
        <v>3125000</v>
      </c>
      <c r="F34" s="35">
        <f>F33+F30</f>
        <v>3401949.8744565374</v>
      </c>
      <c r="H34" s="47"/>
    </row>
    <row r="35" spans="1:11" ht="15" thickTop="1" x14ac:dyDescent="0.3">
      <c r="A35" s="1" t="s">
        <v>23</v>
      </c>
      <c r="B35" s="3"/>
      <c r="C35" s="3"/>
      <c r="D35" s="3"/>
      <c r="E35" s="3"/>
      <c r="F35" s="3"/>
      <c r="H35" s="47" t="s">
        <v>81</v>
      </c>
      <c r="I35" s="48">
        <f>E41/E34</f>
        <v>0.56999999999999995</v>
      </c>
      <c r="J35" s="48">
        <f>F41/F34</f>
        <v>0.53711843719975561</v>
      </c>
      <c r="K35" t="s">
        <v>85</v>
      </c>
    </row>
    <row r="36" spans="1:11" x14ac:dyDescent="0.3">
      <c r="A36" s="2" t="s">
        <v>24</v>
      </c>
      <c r="B36" s="3">
        <v>400500</v>
      </c>
      <c r="C36" s="3"/>
      <c r="D36" s="3"/>
      <c r="E36" s="3">
        <v>230000</v>
      </c>
      <c r="F36" s="20">
        <f>E36*1.2</f>
        <v>276000</v>
      </c>
      <c r="H36" s="47"/>
    </row>
    <row r="37" spans="1:11" x14ac:dyDescent="0.3">
      <c r="A37" s="2" t="s">
        <v>25</v>
      </c>
      <c r="B37" s="3">
        <v>370000</v>
      </c>
      <c r="C37" s="3"/>
      <c r="D37" s="3"/>
      <c r="E37" s="3">
        <v>311000</v>
      </c>
      <c r="F37" s="20">
        <f>E37</f>
        <v>311000</v>
      </c>
      <c r="H37" s="47" t="s">
        <v>82</v>
      </c>
      <c r="I37" s="48">
        <f>(B17-2500*1.2)/E34</f>
        <v>1.056E-2</v>
      </c>
      <c r="J37" s="48">
        <f>(E17-2500*1.2)/F34</f>
        <v>1.827899844148528E-2</v>
      </c>
    </row>
    <row r="38" spans="1:11" x14ac:dyDescent="0.3">
      <c r="A38" s="2" t="s">
        <v>26</v>
      </c>
      <c r="B38" s="4">
        <v>100902</v>
      </c>
      <c r="C38" s="4"/>
      <c r="D38" s="4"/>
      <c r="E38" s="4">
        <v>75000</v>
      </c>
      <c r="F38" s="25">
        <f>E38</f>
        <v>75000</v>
      </c>
      <c r="H38" s="47" t="s">
        <v>83</v>
      </c>
      <c r="I38" s="48">
        <f>(B17-2500*1.2)/(E46-E42)</f>
        <v>2.5507246376811593E-2</v>
      </c>
      <c r="J38" s="48">
        <f>(E17-2500*1.2)/(F46-F42)</f>
        <v>4.6443084925460058E-2</v>
      </c>
      <c r="K38" t="s">
        <v>85</v>
      </c>
    </row>
    <row r="39" spans="1:11" x14ac:dyDescent="0.3">
      <c r="A39" s="2" t="s">
        <v>27</v>
      </c>
      <c r="B39" s="3">
        <f>SUM(B36:B38)</f>
        <v>871402</v>
      </c>
      <c r="C39" s="3"/>
      <c r="D39" s="3"/>
      <c r="E39" s="3">
        <f>SUM(E36:E38)</f>
        <v>616000</v>
      </c>
      <c r="F39" s="20">
        <f>SUM(F36:F38)</f>
        <v>662000</v>
      </c>
    </row>
    <row r="40" spans="1:11" x14ac:dyDescent="0.3">
      <c r="A40" s="39" t="s">
        <v>28</v>
      </c>
      <c r="B40" s="4">
        <v>700000</v>
      </c>
      <c r="C40" s="4"/>
      <c r="D40" s="4"/>
      <c r="E40" s="40">
        <v>1165250</v>
      </c>
      <c r="F40" s="25">
        <f>E40</f>
        <v>1165250</v>
      </c>
    </row>
    <row r="41" spans="1:11" x14ac:dyDescent="0.3">
      <c r="A41" s="7" t="s">
        <v>29</v>
      </c>
      <c r="B41" s="10">
        <f>B39+B40</f>
        <v>1571402</v>
      </c>
      <c r="C41" s="10"/>
      <c r="D41" s="10"/>
      <c r="E41" s="10">
        <f>E39+E40</f>
        <v>1781250</v>
      </c>
      <c r="F41" s="36">
        <f>F39+F40</f>
        <v>1827250</v>
      </c>
    </row>
    <row r="42" spans="1:11" x14ac:dyDescent="0.3">
      <c r="A42" s="39" t="s">
        <v>30</v>
      </c>
      <c r="B42" s="3">
        <v>50000</v>
      </c>
      <c r="C42" s="3"/>
      <c r="D42" s="3"/>
      <c r="E42" s="41">
        <v>50000</v>
      </c>
      <c r="F42" s="20">
        <f>E42</f>
        <v>50000</v>
      </c>
    </row>
    <row r="43" spans="1:11" x14ac:dyDescent="0.3">
      <c r="A43" s="39" t="s">
        <v>31</v>
      </c>
      <c r="B43" s="3">
        <v>400000</v>
      </c>
      <c r="C43" s="3"/>
      <c r="D43" s="3"/>
      <c r="E43" s="41">
        <v>400000</v>
      </c>
      <c r="F43" s="20">
        <f>E43</f>
        <v>400000</v>
      </c>
    </row>
    <row r="44" spans="1:11" x14ac:dyDescent="0.3">
      <c r="A44" s="39" t="s">
        <v>32</v>
      </c>
      <c r="B44" s="3">
        <v>593750</v>
      </c>
      <c r="C44" s="3"/>
      <c r="D44" s="3"/>
      <c r="E44" s="41">
        <v>593750</v>
      </c>
      <c r="F44" s="20">
        <f>E44</f>
        <v>593750</v>
      </c>
    </row>
    <row r="45" spans="1:11" x14ac:dyDescent="0.3">
      <c r="A45" s="39" t="s">
        <v>33</v>
      </c>
      <c r="B45" s="4">
        <v>280000</v>
      </c>
      <c r="C45" s="4"/>
      <c r="D45" s="4"/>
      <c r="E45" s="40">
        <v>300000</v>
      </c>
      <c r="F45" s="25">
        <f>E45+E17-20000</f>
        <v>345184.23645320209</v>
      </c>
    </row>
    <row r="46" spans="1:11" x14ac:dyDescent="0.3">
      <c r="A46" s="7" t="s">
        <v>34</v>
      </c>
      <c r="B46" s="10">
        <f>SUM(B42:B45)</f>
        <v>1323750</v>
      </c>
      <c r="C46" s="10"/>
      <c r="D46" s="10"/>
      <c r="E46" s="10">
        <f>SUM(E42:E45)</f>
        <v>1343750</v>
      </c>
      <c r="F46" s="36">
        <f>SUM(F42:F45)</f>
        <v>1388934.2364532021</v>
      </c>
    </row>
    <row r="47" spans="1:11" ht="15" thickBot="1" x14ac:dyDescent="0.35">
      <c r="A47" s="12" t="s">
        <v>35</v>
      </c>
      <c r="B47" s="13">
        <f>B41+B46</f>
        <v>2895152</v>
      </c>
      <c r="C47" s="13"/>
      <c r="D47" s="13"/>
      <c r="E47" s="13">
        <f>E41+E46</f>
        <v>3125000</v>
      </c>
      <c r="F47" s="38">
        <f>F41+F46</f>
        <v>3216184.2364532021</v>
      </c>
    </row>
    <row r="48" spans="1:11" ht="15" thickTop="1" x14ac:dyDescent="0.3">
      <c r="B48" s="3"/>
      <c r="C48" s="3"/>
      <c r="D48" s="3"/>
      <c r="E48" s="37" t="s">
        <v>73</v>
      </c>
      <c r="F48" s="25">
        <f>F34-F47</f>
        <v>185765.63800333533</v>
      </c>
    </row>
    <row r="49" spans="1:6" ht="15" thickBot="1" x14ac:dyDescent="0.35">
      <c r="B49" s="3"/>
      <c r="C49" s="3"/>
      <c r="D49" s="3" t="s">
        <v>74</v>
      </c>
      <c r="E49" s="3"/>
      <c r="F49" s="13">
        <f>F47+F48</f>
        <v>3401949.8744565374</v>
      </c>
    </row>
    <row r="50" spans="1:6" ht="15" thickTop="1" x14ac:dyDescent="0.3">
      <c r="A50" s="7" t="s">
        <v>39</v>
      </c>
    </row>
    <row r="51" spans="1:6" x14ac:dyDescent="0.3">
      <c r="A51" s="7" t="s">
        <v>38</v>
      </c>
    </row>
    <row r="52" spans="1:6" x14ac:dyDescent="0.3">
      <c r="A52" s="7" t="s">
        <v>36</v>
      </c>
    </row>
    <row r="54" spans="1:6" x14ac:dyDescent="0.3">
      <c r="B54" s="18" t="s">
        <v>75</v>
      </c>
      <c r="D54" s="42" t="s">
        <v>76</v>
      </c>
      <c r="E54" s="18" t="s">
        <v>78</v>
      </c>
    </row>
    <row r="55" spans="1:6" x14ac:dyDescent="0.3">
      <c r="A55" s="39" t="s">
        <v>28</v>
      </c>
      <c r="B55" s="41">
        <v>1165250</v>
      </c>
      <c r="C55" s="4"/>
      <c r="D55" s="43">
        <f>B55/B$58</f>
        <v>0.4644280589876445</v>
      </c>
      <c r="E55" s="44">
        <f>D55*F48</f>
        <v>86274.774684490432</v>
      </c>
    </row>
    <row r="56" spans="1:6" x14ac:dyDescent="0.3">
      <c r="A56" s="39" t="s">
        <v>30</v>
      </c>
      <c r="B56" s="41">
        <v>50000</v>
      </c>
      <c r="C56" s="3"/>
      <c r="D56" s="43">
        <f>B56/B$58</f>
        <v>1.9928258270227182E-2</v>
      </c>
      <c r="E56" s="44">
        <f>F48*D56</f>
        <v>3701.9856118639964</v>
      </c>
    </row>
    <row r="57" spans="1:6" x14ac:dyDescent="0.3">
      <c r="A57" s="39" t="s">
        <v>77</v>
      </c>
      <c r="B57" s="41">
        <f>E43+E44+E45</f>
        <v>1293750</v>
      </c>
      <c r="C57" s="3"/>
      <c r="D57" s="43">
        <f>B57/B$58</f>
        <v>0.51564368274212835</v>
      </c>
      <c r="E57" s="45">
        <f>F48*D57</f>
        <v>95788.8777069809</v>
      </c>
    </row>
    <row r="58" spans="1:6" x14ac:dyDescent="0.3">
      <c r="B58" s="5">
        <f>SUM(B55:B57)</f>
        <v>2509000</v>
      </c>
      <c r="E58" s="44">
        <f>SUM(E55:E57)</f>
        <v>185765.63800333533</v>
      </c>
    </row>
  </sheetData>
  <pageMargins left="0.7" right="0.7" top="0.75" bottom="0.75" header="0.3" footer="0.3"/>
  <pageSetup orientation="portrait" r:id="rId1"/>
  <ignoredErrors>
    <ignoredError sqref="B30" formulaRange="1"/>
    <ignoredError sqref="E16 F39 F41"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FDF24-2BB6-427D-B8C7-3D0EAB5C69A0}">
  <dimension ref="A1:J58"/>
  <sheetViews>
    <sheetView topLeftCell="G29" zoomScale="198" zoomScaleNormal="198" workbookViewId="0">
      <selection activeCell="J41" sqref="J41"/>
    </sheetView>
  </sheetViews>
  <sheetFormatPr baseColWidth="10" defaultRowHeight="14.4" x14ac:dyDescent="0.3"/>
  <cols>
    <col min="1" max="1" width="36.44140625" style="2" customWidth="1"/>
    <col min="2" max="2" width="19.5546875" style="2" customWidth="1"/>
    <col min="3" max="3" width="11.5546875" style="2" hidden="1" customWidth="1"/>
    <col min="4" max="4" width="7.5546875" style="2" customWidth="1"/>
    <col min="5" max="5" width="20.77734375" style="2" customWidth="1"/>
    <col min="6" max="6" width="15.6640625" customWidth="1"/>
    <col min="7" max="7" width="60.21875" customWidth="1"/>
    <col min="8" max="8" width="20.33203125" customWidth="1"/>
  </cols>
  <sheetData>
    <row r="1" spans="1:8" x14ac:dyDescent="0.3">
      <c r="A1" s="1" t="s">
        <v>37</v>
      </c>
    </row>
    <row r="2" spans="1:8" ht="17.399999999999999" customHeight="1" x14ac:dyDescent="0.3">
      <c r="A2" s="1" t="s">
        <v>0</v>
      </c>
    </row>
    <row r="3" spans="1:8" x14ac:dyDescent="0.3">
      <c r="A3" s="1"/>
      <c r="B3" s="16" t="s">
        <v>64</v>
      </c>
      <c r="C3" s="16"/>
      <c r="D3" s="16"/>
      <c r="E3" s="18" t="s">
        <v>63</v>
      </c>
    </row>
    <row r="4" spans="1:8" x14ac:dyDescent="0.3">
      <c r="B4" s="15" t="s">
        <v>62</v>
      </c>
      <c r="C4" s="15" t="s">
        <v>65</v>
      </c>
      <c r="D4" s="32" t="s">
        <v>71</v>
      </c>
      <c r="E4" s="17" t="s">
        <v>69</v>
      </c>
    </row>
    <row r="5" spans="1:8" x14ac:dyDescent="0.3">
      <c r="A5" s="2" t="s">
        <v>1</v>
      </c>
      <c r="B5" s="3">
        <v>5075000</v>
      </c>
      <c r="C5" s="19">
        <f>B5/B5</f>
        <v>1</v>
      </c>
      <c r="D5" s="33"/>
      <c r="E5" s="20">
        <v>6500000</v>
      </c>
      <c r="F5" s="31">
        <f>(E5-B5)/B5</f>
        <v>0.28078817733990147</v>
      </c>
    </row>
    <row r="6" spans="1:8" x14ac:dyDescent="0.3">
      <c r="A6" s="2" t="s">
        <v>2</v>
      </c>
      <c r="B6" s="4">
        <v>3704000</v>
      </c>
      <c r="C6" s="19">
        <f>B6/B$5</f>
        <v>0.72985221674876843</v>
      </c>
      <c r="D6" s="33">
        <f>B6/B$5</f>
        <v>0.72985221674876843</v>
      </c>
      <c r="E6" s="21">
        <f>E5*D6</f>
        <v>4744039.408866995</v>
      </c>
    </row>
    <row r="7" spans="1:8" x14ac:dyDescent="0.3">
      <c r="A7" s="2" t="s">
        <v>3</v>
      </c>
      <c r="B7" s="3">
        <f>B5-B6</f>
        <v>1371000</v>
      </c>
      <c r="C7" s="3"/>
      <c r="D7" s="33"/>
      <c r="E7" s="20">
        <f>E5-E6</f>
        <v>1755960.591133005</v>
      </c>
    </row>
    <row r="8" spans="1:8" x14ac:dyDescent="0.3">
      <c r="A8" s="14" t="s">
        <v>4</v>
      </c>
      <c r="B8" s="3"/>
      <c r="C8" s="3"/>
      <c r="D8" s="33"/>
    </row>
    <row r="9" spans="1:8" x14ac:dyDescent="0.3">
      <c r="A9" s="7" t="s">
        <v>5</v>
      </c>
      <c r="B9" s="10">
        <v>650000</v>
      </c>
      <c r="C9" s="19">
        <f>B9/B$5</f>
        <v>0.12807881773399016</v>
      </c>
      <c r="D9" s="33">
        <f t="shared" ref="D9:D13" si="0">B9/B$5</f>
        <v>0.12807881773399016</v>
      </c>
      <c r="E9" s="22">
        <f>D9*E5</f>
        <v>832512.315270936</v>
      </c>
    </row>
    <row r="10" spans="1:8" x14ac:dyDescent="0.3">
      <c r="A10" s="7" t="s">
        <v>6</v>
      </c>
      <c r="B10" s="10">
        <v>416000</v>
      </c>
      <c r="C10" s="19">
        <f>B10/B$5</f>
        <v>8.1970443349753688E-2</v>
      </c>
      <c r="D10" s="33">
        <f t="shared" si="0"/>
        <v>8.1970443349753688E-2</v>
      </c>
      <c r="E10" s="22">
        <f>D10*E5</f>
        <v>532807.88177339896</v>
      </c>
    </row>
    <row r="11" spans="1:8" x14ac:dyDescent="0.3">
      <c r="A11" s="7" t="s">
        <v>7</v>
      </c>
      <c r="B11" s="10">
        <v>152000</v>
      </c>
      <c r="C11" s="10"/>
      <c r="D11" s="33"/>
      <c r="E11" s="22">
        <v>185000</v>
      </c>
    </row>
    <row r="12" spans="1:8" x14ac:dyDescent="0.3">
      <c r="A12" s="7" t="s">
        <v>8</v>
      </c>
      <c r="B12" s="11">
        <f>SUM(B9:B11)</f>
        <v>1218000</v>
      </c>
      <c r="C12" s="10"/>
      <c r="D12" s="33"/>
      <c r="E12" s="23">
        <f>SUM(E9:E11)</f>
        <v>1550320.1970443348</v>
      </c>
      <c r="G12" s="26" t="s">
        <v>70</v>
      </c>
      <c r="H12" s="27"/>
    </row>
    <row r="13" spans="1:8" ht="15.6" x14ac:dyDescent="0.3">
      <c r="A13" s="2" t="s">
        <v>9</v>
      </c>
      <c r="B13" s="3">
        <f>B7-B12</f>
        <v>153000</v>
      </c>
      <c r="C13" s="3"/>
      <c r="D13" s="33">
        <f t="shared" si="0"/>
        <v>3.0147783251231526E-2</v>
      </c>
      <c r="E13" s="20">
        <f>E7-E12</f>
        <v>205640.39408867015</v>
      </c>
      <c r="G13" s="28" t="s">
        <v>41</v>
      </c>
      <c r="H13" s="28" t="s">
        <v>42</v>
      </c>
    </row>
    <row r="14" spans="1:8" x14ac:dyDescent="0.3">
      <c r="A14" s="2" t="s">
        <v>10</v>
      </c>
      <c r="B14" s="4">
        <v>93000</v>
      </c>
      <c r="C14" s="3"/>
      <c r="D14" s="33"/>
      <c r="E14" s="25">
        <v>97000</v>
      </c>
      <c r="G14" s="29" t="s">
        <v>43</v>
      </c>
      <c r="H14" s="30" t="s">
        <v>44</v>
      </c>
    </row>
    <row r="15" spans="1:8" x14ac:dyDescent="0.3">
      <c r="A15" s="2" t="s">
        <v>11</v>
      </c>
      <c r="B15" s="3">
        <f>B13-B14</f>
        <v>60000</v>
      </c>
      <c r="C15" s="3"/>
      <c r="D15" s="33"/>
      <c r="E15" s="20">
        <f>E13-E14</f>
        <v>108640.39408867015</v>
      </c>
      <c r="G15" s="29" t="s">
        <v>45</v>
      </c>
      <c r="H15" s="30" t="s">
        <v>46</v>
      </c>
    </row>
    <row r="16" spans="1:8" x14ac:dyDescent="0.3">
      <c r="A16" s="2" t="s">
        <v>66</v>
      </c>
      <c r="B16" s="4">
        <v>24000</v>
      </c>
      <c r="C16" s="24" t="s">
        <v>67</v>
      </c>
      <c r="D16" s="33"/>
      <c r="E16" s="25">
        <f>E15*0.4</f>
        <v>43456.157635468058</v>
      </c>
      <c r="G16" s="29" t="s">
        <v>47</v>
      </c>
      <c r="H16" s="30">
        <v>7</v>
      </c>
    </row>
    <row r="17" spans="1:10" ht="15" thickBot="1" x14ac:dyDescent="0.35">
      <c r="A17" s="2" t="s">
        <v>12</v>
      </c>
      <c r="B17" s="6">
        <f>B15-B16</f>
        <v>36000</v>
      </c>
      <c r="C17" s="3"/>
      <c r="D17" s="34"/>
      <c r="E17" s="35">
        <f>E15-E16</f>
        <v>65184.236453202087</v>
      </c>
      <c r="F17" s="34"/>
      <c r="G17" s="29" t="s">
        <v>68</v>
      </c>
      <c r="H17" s="30" t="s">
        <v>48</v>
      </c>
    </row>
    <row r="18" spans="1:10" ht="15" thickTop="1" x14ac:dyDescent="0.3">
      <c r="B18" s="5"/>
      <c r="C18" s="5"/>
      <c r="D18" s="5"/>
      <c r="E18" s="3"/>
      <c r="G18" s="29" t="s">
        <v>49</v>
      </c>
      <c r="H18" s="30" t="s">
        <v>50</v>
      </c>
    </row>
    <row r="19" spans="1:10" x14ac:dyDescent="0.3">
      <c r="A19" s="7" t="s">
        <v>72</v>
      </c>
      <c r="B19" s="3"/>
      <c r="C19" s="3"/>
      <c r="D19" s="3"/>
      <c r="E19" s="3"/>
      <c r="G19" s="29" t="s">
        <v>51</v>
      </c>
      <c r="H19" s="30" t="s">
        <v>52</v>
      </c>
    </row>
    <row r="20" spans="1:10" x14ac:dyDescent="0.3">
      <c r="A20" s="7" t="s">
        <v>40</v>
      </c>
      <c r="B20" s="3"/>
      <c r="C20" s="3"/>
      <c r="D20" s="3"/>
      <c r="E20" s="3"/>
      <c r="G20" s="29" t="s">
        <v>53</v>
      </c>
      <c r="H20" s="30" t="s">
        <v>54</v>
      </c>
    </row>
    <row r="21" spans="1:10" x14ac:dyDescent="0.3">
      <c r="B21" s="8"/>
      <c r="C21" s="8"/>
      <c r="D21" s="8"/>
      <c r="E21" s="8"/>
      <c r="G21" s="29" t="s">
        <v>55</v>
      </c>
      <c r="H21" s="30" t="s">
        <v>56</v>
      </c>
    </row>
    <row r="22" spans="1:10" x14ac:dyDescent="0.3">
      <c r="A22" s="1" t="s">
        <v>37</v>
      </c>
      <c r="G22" s="29" t="s">
        <v>57</v>
      </c>
      <c r="H22" s="30">
        <v>0.2</v>
      </c>
    </row>
    <row r="23" spans="1:10" x14ac:dyDescent="0.3">
      <c r="A23" s="1" t="s">
        <v>13</v>
      </c>
      <c r="G23" s="29" t="s">
        <v>58</v>
      </c>
      <c r="H23" s="30" t="s">
        <v>59</v>
      </c>
    </row>
    <row r="24" spans="1:10" x14ac:dyDescent="0.3">
      <c r="A24" s="1"/>
      <c r="G24" s="29" t="s">
        <v>60</v>
      </c>
      <c r="H24" s="30" t="s">
        <v>59</v>
      </c>
    </row>
    <row r="25" spans="1:10" x14ac:dyDescent="0.3">
      <c r="B25" s="16" t="s">
        <v>64</v>
      </c>
      <c r="E25" s="16" t="s">
        <v>64</v>
      </c>
      <c r="F25" s="18" t="s">
        <v>63</v>
      </c>
    </row>
    <row r="26" spans="1:10" x14ac:dyDescent="0.3">
      <c r="A26" s="1" t="s">
        <v>14</v>
      </c>
      <c r="B26" s="15" t="s">
        <v>61</v>
      </c>
      <c r="C26" s="9"/>
      <c r="D26" s="9"/>
      <c r="E26" s="15" t="s">
        <v>62</v>
      </c>
      <c r="F26" s="17" t="s">
        <v>69</v>
      </c>
    </row>
    <row r="27" spans="1:10" x14ac:dyDescent="0.3">
      <c r="A27" s="2" t="s">
        <v>15</v>
      </c>
      <c r="B27" s="3">
        <v>24100</v>
      </c>
      <c r="C27" s="3"/>
      <c r="D27" s="3"/>
      <c r="E27" s="3">
        <v>25000</v>
      </c>
      <c r="F27" s="20">
        <v>25000</v>
      </c>
    </row>
    <row r="28" spans="1:10" x14ac:dyDescent="0.3">
      <c r="A28" s="2" t="s">
        <v>16</v>
      </c>
      <c r="B28" s="3">
        <v>763900</v>
      </c>
      <c r="C28" s="3"/>
      <c r="D28" s="3"/>
      <c r="E28" s="3">
        <v>805556</v>
      </c>
      <c r="F28" s="20">
        <f>50*(E5/365)</f>
        <v>890410.95890410966</v>
      </c>
    </row>
    <row r="29" spans="1:10" x14ac:dyDescent="0.3">
      <c r="A29" s="2" t="s">
        <v>17</v>
      </c>
      <c r="B29" s="4">
        <v>763445</v>
      </c>
      <c r="C29" s="4"/>
      <c r="D29" s="4"/>
      <c r="E29" s="4">
        <v>700625</v>
      </c>
      <c r="F29" s="25">
        <f>E6/7</f>
        <v>677719.91555242788</v>
      </c>
    </row>
    <row r="30" spans="1:10" x14ac:dyDescent="0.3">
      <c r="A30" s="7" t="s">
        <v>18</v>
      </c>
      <c r="B30" s="10">
        <f>SUM(B27:B29)</f>
        <v>1551445</v>
      </c>
      <c r="C30" s="10"/>
      <c r="D30" s="10"/>
      <c r="E30" s="10">
        <f>SUM(E27:E29)</f>
        <v>1531181</v>
      </c>
      <c r="F30" s="36">
        <f>SUM(F27:F29)</f>
        <v>1593130.8744565374</v>
      </c>
    </row>
    <row r="31" spans="1:10" x14ac:dyDescent="0.3">
      <c r="A31" s="2" t="s">
        <v>19</v>
      </c>
      <c r="B31" s="3">
        <v>1691707</v>
      </c>
      <c r="C31" s="3"/>
      <c r="D31" s="3"/>
      <c r="E31" s="3">
        <v>2093819</v>
      </c>
      <c r="F31" s="20">
        <f>E31+400000</f>
        <v>2493819</v>
      </c>
      <c r="I31" s="49" t="s">
        <v>75</v>
      </c>
      <c r="J31" s="49" t="s">
        <v>84</v>
      </c>
    </row>
    <row r="32" spans="1:10" x14ac:dyDescent="0.3">
      <c r="A32" s="2" t="s">
        <v>20</v>
      </c>
      <c r="B32" s="3">
        <v>-348000</v>
      </c>
      <c r="C32" s="3"/>
      <c r="D32" s="3"/>
      <c r="E32" s="3">
        <v>-500000</v>
      </c>
      <c r="F32" s="20">
        <f>-E11+E32</f>
        <v>-685000</v>
      </c>
      <c r="H32" s="47" t="s">
        <v>79</v>
      </c>
      <c r="I32" s="46">
        <f>E30/E39</f>
        <v>2.4856834415584417</v>
      </c>
      <c r="J32" s="46">
        <f>F30/F39</f>
        <v>2.4065421064298147</v>
      </c>
    </row>
    <row r="33" spans="1:10" x14ac:dyDescent="0.3">
      <c r="A33" s="2" t="s">
        <v>21</v>
      </c>
      <c r="B33" s="11">
        <f>B31+B32</f>
        <v>1343707</v>
      </c>
      <c r="C33" s="11"/>
      <c r="D33" s="11"/>
      <c r="E33" s="11">
        <f>E31+E32</f>
        <v>1593819</v>
      </c>
      <c r="F33" s="23">
        <f>F31+F32</f>
        <v>1808819</v>
      </c>
      <c r="H33" s="47" t="s">
        <v>80</v>
      </c>
      <c r="I33" s="46">
        <f>(E30-E29)/E39</f>
        <v>1.3483051948051947</v>
      </c>
      <c r="J33" s="46">
        <f>(F30-F29)/F39</f>
        <v>1.3827960104291686</v>
      </c>
    </row>
    <row r="34" spans="1:10" ht="15" thickBot="1" x14ac:dyDescent="0.35">
      <c r="A34" s="12" t="s">
        <v>22</v>
      </c>
      <c r="B34" s="13">
        <f>B33+B30</f>
        <v>2895152</v>
      </c>
      <c r="C34" s="13"/>
      <c r="D34" s="13"/>
      <c r="E34" s="13">
        <f>E33+E30</f>
        <v>3125000</v>
      </c>
      <c r="F34" s="35">
        <f>F33+F30</f>
        <v>3401949.8744565374</v>
      </c>
      <c r="H34" s="47"/>
    </row>
    <row r="35" spans="1:10" ht="15" thickTop="1" x14ac:dyDescent="0.3">
      <c r="A35" s="1" t="s">
        <v>23</v>
      </c>
      <c r="B35" s="3"/>
      <c r="C35" s="3"/>
      <c r="D35" s="3"/>
      <c r="E35" s="3"/>
      <c r="F35" s="3"/>
      <c r="H35" s="47" t="s">
        <v>81</v>
      </c>
      <c r="I35" s="48">
        <f>E41/E34</f>
        <v>0.56999999999999995</v>
      </c>
      <c r="J35" s="48">
        <f>F41/F34</f>
        <v>0.56247882693750051</v>
      </c>
    </row>
    <row r="36" spans="1:10" x14ac:dyDescent="0.3">
      <c r="A36" s="2" t="s">
        <v>24</v>
      </c>
      <c r="B36" s="3">
        <v>400500</v>
      </c>
      <c r="C36" s="3"/>
      <c r="D36" s="3"/>
      <c r="E36" s="3">
        <v>230000</v>
      </c>
      <c r="F36" s="20">
        <f>E36*1.2</f>
        <v>276000</v>
      </c>
      <c r="H36" s="47"/>
    </row>
    <row r="37" spans="1:10" x14ac:dyDescent="0.3">
      <c r="A37" s="2" t="s">
        <v>25</v>
      </c>
      <c r="B37" s="3">
        <v>370000</v>
      </c>
      <c r="C37" s="3"/>
      <c r="D37" s="3"/>
      <c r="E37" s="3">
        <v>311000</v>
      </c>
      <c r="F37" s="20">
        <f>E37</f>
        <v>311000</v>
      </c>
      <c r="H37" s="47" t="s">
        <v>82</v>
      </c>
      <c r="I37" s="48">
        <f>(B17-2500*1.2)/E34</f>
        <v>1.056E-2</v>
      </c>
      <c r="J37" s="48">
        <f>(E17-2500*1.2)/F34</f>
        <v>1.827899844148528E-2</v>
      </c>
    </row>
    <row r="38" spans="1:10" x14ac:dyDescent="0.3">
      <c r="A38" s="2" t="s">
        <v>26</v>
      </c>
      <c r="B38" s="4">
        <v>100902</v>
      </c>
      <c r="C38" s="4"/>
      <c r="D38" s="4"/>
      <c r="E38" s="4">
        <v>75000</v>
      </c>
      <c r="F38" s="25">
        <f>E38</f>
        <v>75000</v>
      </c>
      <c r="H38" s="47" t="s">
        <v>83</v>
      </c>
      <c r="I38" s="48">
        <f>(B17-2500*1.2)/(E46-E42)</f>
        <v>2.5507246376811593E-2</v>
      </c>
      <c r="J38" s="48">
        <f>(E17-2500*1.2)/(F46-F42)</f>
        <v>4.3342325665117414E-2</v>
      </c>
    </row>
    <row r="39" spans="1:10" x14ac:dyDescent="0.3">
      <c r="A39" s="2" t="s">
        <v>27</v>
      </c>
      <c r="B39" s="3">
        <f>SUM(B36:B38)</f>
        <v>871402</v>
      </c>
      <c r="C39" s="3"/>
      <c r="D39" s="3"/>
      <c r="E39" s="3">
        <f>SUM(E36:E38)</f>
        <v>616000</v>
      </c>
      <c r="F39" s="20">
        <f>SUM(F36:F38)</f>
        <v>662000</v>
      </c>
    </row>
    <row r="40" spans="1:10" x14ac:dyDescent="0.3">
      <c r="A40" s="39" t="s">
        <v>28</v>
      </c>
      <c r="B40" s="4">
        <v>700000</v>
      </c>
      <c r="C40" s="4"/>
      <c r="D40" s="4"/>
      <c r="E40" s="40">
        <v>1165250</v>
      </c>
      <c r="F40" s="25">
        <f>E40+E55</f>
        <v>1251524.7746844904</v>
      </c>
    </row>
    <row r="41" spans="1:10" x14ac:dyDescent="0.3">
      <c r="A41" s="7" t="s">
        <v>29</v>
      </c>
      <c r="B41" s="10">
        <f>B39+B40</f>
        <v>1571402</v>
      </c>
      <c r="C41" s="10"/>
      <c r="D41" s="10"/>
      <c r="E41" s="10">
        <f>E39+E40</f>
        <v>1781250</v>
      </c>
      <c r="F41" s="36">
        <f>F39+F40</f>
        <v>1913524.7746844904</v>
      </c>
    </row>
    <row r="42" spans="1:10" x14ac:dyDescent="0.3">
      <c r="A42" s="39" t="s">
        <v>30</v>
      </c>
      <c r="B42" s="3">
        <v>50000</v>
      </c>
      <c r="C42" s="3"/>
      <c r="D42" s="3"/>
      <c r="E42" s="41">
        <v>50000</v>
      </c>
      <c r="F42" s="20">
        <f>E42+E56</f>
        <v>53701.985611863995</v>
      </c>
    </row>
    <row r="43" spans="1:10" x14ac:dyDescent="0.3">
      <c r="A43" s="39" t="s">
        <v>31</v>
      </c>
      <c r="B43" s="3">
        <v>400000</v>
      </c>
      <c r="C43" s="3"/>
      <c r="D43" s="3"/>
      <c r="E43" s="41">
        <v>400000</v>
      </c>
      <c r="F43" s="20">
        <f>E43+E57</f>
        <v>495788.87770698091</v>
      </c>
    </row>
    <row r="44" spans="1:10" x14ac:dyDescent="0.3">
      <c r="A44" s="39" t="s">
        <v>32</v>
      </c>
      <c r="B44" s="3">
        <v>593750</v>
      </c>
      <c r="C44" s="3"/>
      <c r="D44" s="3"/>
      <c r="E44" s="41">
        <v>593750</v>
      </c>
      <c r="F44" s="20">
        <f>E44</f>
        <v>593750</v>
      </c>
    </row>
    <row r="45" spans="1:10" x14ac:dyDescent="0.3">
      <c r="A45" s="39" t="s">
        <v>33</v>
      </c>
      <c r="B45" s="4">
        <v>280000</v>
      </c>
      <c r="C45" s="4"/>
      <c r="D45" s="4"/>
      <c r="E45" s="40">
        <v>300000</v>
      </c>
      <c r="F45" s="25">
        <f>E45+E17-20000</f>
        <v>345184.23645320209</v>
      </c>
    </row>
    <row r="46" spans="1:10" x14ac:dyDescent="0.3">
      <c r="A46" s="7" t="s">
        <v>34</v>
      </c>
      <c r="B46" s="10">
        <f>SUM(B42:B45)</f>
        <v>1323750</v>
      </c>
      <c r="C46" s="10"/>
      <c r="D46" s="10"/>
      <c r="E46" s="10">
        <f>SUM(E42:E45)</f>
        <v>1343750</v>
      </c>
      <c r="F46" s="36">
        <f>SUM(F42:F45)</f>
        <v>1488425.099772047</v>
      </c>
    </row>
    <row r="47" spans="1:10" ht="15" thickBot="1" x14ac:dyDescent="0.35">
      <c r="A47" s="12" t="s">
        <v>35</v>
      </c>
      <c r="B47" s="13">
        <f>B41+B46</f>
        <v>2895152</v>
      </c>
      <c r="C47" s="13"/>
      <c r="D47" s="13"/>
      <c r="E47" s="13">
        <f>E41+E46</f>
        <v>3125000</v>
      </c>
      <c r="F47" s="38">
        <f>F41+F46</f>
        <v>3401949.8744565374</v>
      </c>
    </row>
    <row r="48" spans="1:10" ht="15" thickTop="1" x14ac:dyDescent="0.3">
      <c r="B48" s="3"/>
      <c r="C48" s="3"/>
      <c r="D48" s="3"/>
      <c r="E48" s="37" t="s">
        <v>73</v>
      </c>
      <c r="F48" s="25">
        <f>F34-F47</f>
        <v>0</v>
      </c>
    </row>
    <row r="49" spans="1:6" ht="15" thickBot="1" x14ac:dyDescent="0.35">
      <c r="B49" s="3"/>
      <c r="C49" s="3"/>
      <c r="D49" s="3" t="s">
        <v>74</v>
      </c>
      <c r="E49" s="3"/>
      <c r="F49" s="13">
        <f>F47+F48</f>
        <v>3401949.8744565374</v>
      </c>
    </row>
    <row r="50" spans="1:6" ht="15" thickTop="1" x14ac:dyDescent="0.3">
      <c r="A50" s="7" t="s">
        <v>39</v>
      </c>
    </row>
    <row r="51" spans="1:6" x14ac:dyDescent="0.3">
      <c r="A51" s="7" t="s">
        <v>38</v>
      </c>
    </row>
    <row r="52" spans="1:6" x14ac:dyDescent="0.3">
      <c r="A52" s="7" t="s">
        <v>36</v>
      </c>
    </row>
    <row r="54" spans="1:6" x14ac:dyDescent="0.3">
      <c r="B54" s="18" t="s">
        <v>75</v>
      </c>
      <c r="D54" s="42" t="s">
        <v>76</v>
      </c>
      <c r="E54" s="18" t="s">
        <v>78</v>
      </c>
    </row>
    <row r="55" spans="1:6" x14ac:dyDescent="0.3">
      <c r="A55" s="39" t="s">
        <v>28</v>
      </c>
      <c r="B55" s="41">
        <v>1165250</v>
      </c>
      <c r="C55" s="4"/>
      <c r="D55" s="43">
        <f>B55/B$58</f>
        <v>0.4644280589876445</v>
      </c>
      <c r="E55" s="44">
        <v>86274.774684490432</v>
      </c>
    </row>
    <row r="56" spans="1:6" x14ac:dyDescent="0.3">
      <c r="A56" s="39" t="s">
        <v>30</v>
      </c>
      <c r="B56" s="41">
        <v>50000</v>
      </c>
      <c r="C56" s="3"/>
      <c r="D56" s="43">
        <f>B56/B$58</f>
        <v>1.9928258270227182E-2</v>
      </c>
      <c r="E56" s="44">
        <v>3701.9856118639964</v>
      </c>
    </row>
    <row r="57" spans="1:6" x14ac:dyDescent="0.3">
      <c r="A57" s="39" t="s">
        <v>77</v>
      </c>
      <c r="B57" s="41">
        <f>E43+E44+E45</f>
        <v>1293750</v>
      </c>
      <c r="C57" s="3"/>
      <c r="D57" s="43">
        <f>B57/B$58</f>
        <v>0.51564368274212835</v>
      </c>
      <c r="E57" s="45">
        <v>95788.8777069809</v>
      </c>
    </row>
    <row r="58" spans="1:6" x14ac:dyDescent="0.3">
      <c r="B58" s="5">
        <f>SUM(B55:B57)</f>
        <v>2509000</v>
      </c>
      <c r="E58" s="44">
        <f>SUM(E55:E57)</f>
        <v>185765.63800333533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ESTADOS FINANCIEROS</vt:lpstr>
      <vt:lpstr>CON FAN DISTRIBUIDO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Mariel  Paz</cp:lastModifiedBy>
  <dcterms:created xsi:type="dcterms:W3CDTF">2022-09-08T20:13:22Z</dcterms:created>
  <dcterms:modified xsi:type="dcterms:W3CDTF">2024-02-14T22:23:45Z</dcterms:modified>
</cp:coreProperties>
</file>