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2urledu-my.sharepoint.com/personal/mgomeze_correo_url_edu_gt/Documents/"/>
    </mc:Choice>
  </mc:AlternateContent>
  <xr:revisionPtr revIDLastSave="0" documentId="8_{6E8DF812-BA63-453A-BB8E-B2D471B0C9E3}" xr6:coauthVersionLast="47" xr6:coauthVersionMax="47" xr10:uidLastSave="{00000000-0000-0000-0000-000000000000}"/>
  <bookViews>
    <workbookView xWindow="-108" yWindow="-108" windowWidth="23256" windowHeight="12456" xr2:uid="{CC923109-335E-4D97-BBDC-1F3D1A7EB866}"/>
  </bookViews>
  <sheets>
    <sheet name="CONFAN" sheetId="3" r:id="rId1"/>
    <sheet name="Solución" sheetId="2" r:id="rId2"/>
    <sheet name="CASO 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3" l="1"/>
  <c r="C25" i="3"/>
  <c r="B84" i="3"/>
  <c r="B85" i="3"/>
  <c r="B87" i="3"/>
  <c r="B88" i="3"/>
  <c r="C84" i="3" s="1"/>
  <c r="B77" i="3"/>
  <c r="B58" i="3"/>
  <c r="C58" i="3"/>
  <c r="B59" i="3"/>
  <c r="B62" i="3" s="1"/>
  <c r="B64" i="3" s="1"/>
  <c r="C59" i="3"/>
  <c r="C60" i="3"/>
  <c r="B61" i="3"/>
  <c r="B63" i="3"/>
  <c r="C22" i="3"/>
  <c r="C23" i="3"/>
  <c r="B24" i="3"/>
  <c r="B33" i="3" s="1"/>
  <c r="C24" i="3"/>
  <c r="B27" i="3"/>
  <c r="B32" i="3"/>
  <c r="C12" i="3"/>
  <c r="C13" i="3"/>
  <c r="C14" i="3"/>
  <c r="B15" i="3"/>
  <c r="C15" i="3"/>
  <c r="C16" i="3"/>
  <c r="C61" i="3" s="1"/>
  <c r="C17" i="3" s="1"/>
  <c r="B18" i="3"/>
  <c r="B19" i="3" s="1"/>
  <c r="D88" i="2"/>
  <c r="D85" i="2"/>
  <c r="D86" i="2"/>
  <c r="D87" i="2"/>
  <c r="D84" i="2"/>
  <c r="C85" i="2"/>
  <c r="C86" i="2"/>
  <c r="C87" i="2"/>
  <c r="C84" i="2"/>
  <c r="B88" i="2"/>
  <c r="B87" i="2"/>
  <c r="B85" i="2"/>
  <c r="B84" i="2"/>
  <c r="C35" i="2"/>
  <c r="C34" i="2"/>
  <c r="C27" i="2"/>
  <c r="C24" i="2"/>
  <c r="B24" i="2"/>
  <c r="B33" i="2"/>
  <c r="C33" i="2"/>
  <c r="C32" i="2"/>
  <c r="B32" i="2"/>
  <c r="C22" i="2"/>
  <c r="C23" i="2"/>
  <c r="C19" i="2"/>
  <c r="C18" i="2"/>
  <c r="B19" i="2"/>
  <c r="C15" i="2"/>
  <c r="C13" i="2"/>
  <c r="C14" i="2"/>
  <c r="C12" i="2"/>
  <c r="C31" i="2"/>
  <c r="B80" i="2"/>
  <c r="B79" i="2"/>
  <c r="B78" i="2"/>
  <c r="B77" i="2"/>
  <c r="B76" i="2"/>
  <c r="B75" i="2"/>
  <c r="C66" i="2"/>
  <c r="B66" i="2"/>
  <c r="C65" i="2"/>
  <c r="C63" i="2"/>
  <c r="B63" i="2"/>
  <c r="C16" i="2"/>
  <c r="C61" i="2" s="1"/>
  <c r="C17" i="2" s="1"/>
  <c r="C60" i="2"/>
  <c r="B61" i="2"/>
  <c r="C58" i="2"/>
  <c r="C59" i="2" s="1"/>
  <c r="C62" i="2" s="1"/>
  <c r="C64" i="2" s="1"/>
  <c r="B58" i="2"/>
  <c r="B59" i="2" s="1"/>
  <c r="B62" i="2" s="1"/>
  <c r="B64" i="2" s="1"/>
  <c r="B65" i="2" s="1"/>
  <c r="B27" i="2"/>
  <c r="B18" i="2"/>
  <c r="B15" i="2"/>
  <c r="B32" i="1"/>
  <c r="B27" i="1"/>
  <c r="B24" i="1"/>
  <c r="B18" i="1"/>
  <c r="B15" i="1"/>
  <c r="C87" i="3" l="1"/>
  <c r="C86" i="3"/>
  <c r="C85" i="3"/>
  <c r="B65" i="3"/>
  <c r="B66" i="3"/>
  <c r="C62" i="3"/>
  <c r="C18" i="3"/>
  <c r="C19" i="3" s="1"/>
  <c r="B19" i="1"/>
  <c r="B33" i="1"/>
  <c r="C27" i="3"/>
  <c r="C63" i="3"/>
  <c r="C64" i="3" s="1"/>
  <c r="C65" i="3" l="1"/>
  <c r="C66" i="3" s="1"/>
  <c r="B75" i="3" l="1"/>
  <c r="B76" i="3" s="1"/>
  <c r="B78" i="3" s="1"/>
  <c r="B79" i="3"/>
  <c r="B80" i="3" l="1"/>
  <c r="C31" i="3" s="1"/>
  <c r="C32" i="3" s="1"/>
  <c r="C33" i="3" s="1"/>
  <c r="C34" i="3" s="1"/>
  <c r="C35" i="3" l="1"/>
  <c r="D88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tc={9D1E041F-C577-4759-8CCD-A6381114BF61}</author>
    <author>tc={A77E8E90-F3D2-4416-87CE-69595324E539}</author>
    <author>tc={6F665A8E-A2FA-484C-8CCC-737E8D69F0CF}</author>
    <author>tc={7DB7CA05-A045-4ED9-A49A-50765D3D49E2}</author>
    <author>tc={78320226-2004-4DE3-AC3D-9B843056B1F0}</author>
    <author>tc={8A41F190-9F76-4EE0-9017-056C3DEE8ED5}</author>
    <author>tc={A5430157-52CE-4E1B-BB22-40BFE703C8A3}</author>
    <author>tc={F0CCF6B2-9CF0-498D-BD2D-D21C67CD1856}</author>
    <author>tc={07604C46-3895-4257-9D76-9D779ED5180D}</author>
    <author>tc={458DDCA0-1514-4533-B58D-FC0E05D34237}</author>
    <author>tc={AB2030B1-D5AF-449A-B97D-F75EC184629B}</author>
    <author>tc={E13E9B7A-9DF8-4CB6-9C68-75F789DF8045}</author>
    <author>tc={21CB89E7-0958-42C7-88F4-0052EE3D49D2}</author>
    <author>tc={A209F15D-E6BC-474B-8D99-B0C34B4D1F13}</author>
    <author>tc={ED8C8F4D-9341-437D-A93D-6E008FF9710A}</author>
    <author>tc={9681EF31-F94A-4ED1-86DC-82DD707A6ACA}</author>
    <author>tc={23D9F6CC-A57A-4784-8936-039A723AD69A}</author>
    <author>tc={634CE5A9-3BC8-49C4-BB2E-E9C53A6FF591}</author>
    <author>tc={C7E5C38C-439A-479E-9FFF-9974CEDBB584}</author>
  </authors>
  <commentList>
    <comment ref="C12" authorId="0" shapeId="0" xr:uid="{9D1E041F-C577-4759-8CCD-A6381114BF61}">
      <text>
        <t>[Threaded comment]
Your version of Excel allows you to read this threaded comment; however, any edits to it will get removed if the file is opened in a newer version of Excel. Learn more: https://go.microsoft.com/fwlink/?linkid=870924
Comment:
    Aumento de 10% según las ventas</t>
      </text>
    </comment>
    <comment ref="C13" authorId="1" shapeId="0" xr:uid="{A77E8E90-F3D2-4416-87CE-69595324E539}">
      <text>
        <t>[Threaded comment]
Your version of Excel allows you to read this threaded comment; however, any edits to it will get removed if the file is opened in a newer version of Excel. Learn more: https://go.microsoft.com/fwlink/?linkid=870924
Comment:
    Aumento de 10% según las ventas</t>
      </text>
    </comment>
    <comment ref="C14" authorId="2" shapeId="0" xr:uid="{6F665A8E-A2FA-484C-8CCC-737E8D69F0CF}">
      <text>
        <t>[Threaded comment]
Your version of Excel allows you to read this threaded comment; however, any edits to it will get removed if the file is opened in a newer version of Excel. Learn more: https://go.microsoft.com/fwlink/?linkid=870924
Comment:
    Aumento de 10% según las ventas</t>
      </text>
    </comment>
    <comment ref="C16" authorId="3" shapeId="0" xr:uid="{7DB7CA05-A045-4ED9-A49A-50765D3D49E2}">
      <text>
        <t>[Threaded comment]
Your version of Excel allows you to read this threaded comment; however, any edits to it will get removed if the file is opened in a newer version of Excel. Learn more: https://go.microsoft.com/fwlink/?linkid=870924
Comment:
    Aumento 4.5%</t>
      </text>
    </comment>
    <comment ref="C25" authorId="4" shapeId="0" xr:uid="{78320226-2004-4DE3-AC3D-9B843056B1F0}">
      <text>
        <t>[Threaded comment]
Your version of Excel allows you to read this threaded comment; however, any edits to it will get removed if the file is opened in a newer version of Excel. Learn more: https://go.microsoft.com/fwlink/?linkid=870924
Comment:
    Sin cambios</t>
      </text>
    </comment>
    <comment ref="C26" authorId="5" shapeId="0" xr:uid="{8A41F190-9F76-4EE0-9017-056C3DEE8ED5}">
      <text>
        <t>[Threaded comment]
Your version of Excel allows you to read this threaded comment; however, any edits to it will get removed if the file is opened in a newer version of Excel. Learn more: https://go.microsoft.com/fwlink/?linkid=870924
Comment:
    Sin cambios</t>
      </text>
    </comment>
    <comment ref="C29" authorId="6" shapeId="0" xr:uid="{A5430157-52CE-4E1B-BB22-40BFE703C8A3}">
      <text>
        <t>[Threaded comment]
Your version of Excel allows you to read this threaded comment; however, any edits to it will get removed if the file is opened in a newer version of Excel. Learn more: https://go.microsoft.com/fwlink/?linkid=870924
Comment:
    Sin cambios</t>
      </text>
    </comment>
    <comment ref="C30" authorId="7" shapeId="0" xr:uid="{F0CCF6B2-9CF0-498D-BD2D-D21C67CD1856}">
      <text>
        <t>[Threaded comment]
Your version of Excel allows you to read this threaded comment; however, any edits to it will get removed if the file is opened in a newer version of Excel. Learn more: https://go.microsoft.com/fwlink/?linkid=870924
Comment:
    Sin cambios</t>
      </text>
    </comment>
    <comment ref="C31" authorId="8" shapeId="0" xr:uid="{07604C46-3895-4257-9D76-9D779ED5180D}">
      <text>
        <t>[Threaded comment]
Your version of Excel allows you to read this threaded comment; however, any edits to it will get removed if the file is opened in a newer version of Excel. Learn more: https://go.microsoft.com/fwlink/?linkid=870924
Comment:
    Del estado de resultados retenidas</t>
      </text>
    </comment>
    <comment ref="C34" authorId="9" shapeId="0" xr:uid="{458DDCA0-1514-4533-B58D-FC0E05D34237}">
      <text>
        <t>[Threaded comment]
Your version of Excel allows you to read this threaded comment; however, any edits to it will get removed if the file is opened in a newer version of Excel. Learn more: https://go.microsoft.com/fwlink/?linkid=870924
Comment:
    Fondos adicionales necesarios para el 2024</t>
      </text>
    </comment>
    <comment ref="C57" authorId="10" shapeId="0" xr:uid="{AB2030B1-D5AF-449A-B97D-F75EC184629B}">
      <text>
        <t>[Threaded comment]
Your version of Excel allows you to read this threaded comment; however, any edits to it will get removed if the file is opened in a newer version of Excel. Learn more: https://go.microsoft.com/fwlink/?linkid=870924
Comment:
    Ventas crece 10% del año anterior</t>
      </text>
    </comment>
    <comment ref="C58" authorId="11" shapeId="0" xr:uid="{E13E9B7A-9DF8-4CB6-9C68-75F789DF8045}">
      <text>
        <t>[Threaded comment]
Your version of Excel allows you to read this threaded comment; however, any edits to it will get removed if the file is opened in a newer version of Excel. Learn more: https://go.microsoft.com/fwlink/?linkid=870924
Comment:
    CV presenta 22% de las ventas</t>
      </text>
    </comment>
    <comment ref="C60" authorId="12" shapeId="0" xr:uid="{21CB89E7-0958-42C7-88F4-0052EE3D49D2}">
      <text>
        <t>[Threaded comment]
Your version of Excel allows you to read this threaded comment; however, any edits to it will get removed if the file is opened in a newer version of Excel. Learn more: https://go.microsoft.com/fwlink/?linkid=870924
Comment:
    % sobre ventas</t>
      </text>
    </comment>
    <comment ref="C61" authorId="13" shapeId="0" xr:uid="{A209F15D-E6BC-474B-8D99-B0C34B4D1F13}">
      <text>
        <t>[Threaded comment]
Your version of Excel allows you to read this threaded comment; however, any edits to it will get removed if the file is opened in a newer version of Excel. Learn more: https://go.microsoft.com/fwlink/?linkid=870924
Comment:
    Método de línea recta</t>
      </text>
    </comment>
    <comment ref="C63" authorId="14" shapeId="0" xr:uid="{ED8C8F4D-9341-437D-A93D-6E008FF9710A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Intereses sobre bonos de LP y documentos por pagar</t>
      </text>
    </comment>
    <comment ref="B74" authorId="15" shapeId="0" xr:uid="{9681EF31-F94A-4ED1-86DC-82DD707A6ACA}">
      <text>
        <t>[Threaded comment]
Your version of Excel allows you to read this threaded comment; however, any edits to it will get removed if the file is opened in a newer version of Excel. Learn more: https://go.microsoft.com/fwlink/?linkid=870924
Comment:
    BG</t>
      </text>
    </comment>
    <comment ref="B75" authorId="16" shapeId="0" xr:uid="{23D9F6CC-A57A-4784-8936-039A723AD69A}">
      <text>
        <t>[Threaded comment]
Your version of Excel allows you to read this threaded comment; however, any edits to it will get removed if the file is opened in a newer version of Excel. Learn more: https://go.microsoft.com/fwlink/?linkid=870924
Comment:
    ER</t>
      </text>
    </comment>
    <comment ref="B77" authorId="17" shapeId="0" xr:uid="{634CE5A9-3BC8-49C4-BB2E-E9C53A6FF591}">
      <text>
        <t>[Threaded comment]
Your version of Excel allows you to read this threaded comment; however, any edits to it will get removed if the file is opened in a newer version of Excel. Learn more: https://go.microsoft.com/fwlink/?linkid=870924
Comment:
    Valor de la acciones(nominal) o numero de acciones
Reply:
    15% fijo del capital preferente</t>
      </text>
    </comment>
    <comment ref="B79" authorId="18" shapeId="0" xr:uid="{C7E5C38C-439A-479E-9FFF-9974CEDBB584}">
      <text>
        <t>[Threaded comment]
Your version of Excel allows you to read this threaded comment; however, any edits to it will get removed if the file is opened in a newer version of Excel. Learn more: https://go.microsoft.com/fwlink/?linkid=870924
Comment:
    75% utilidad disponible del periodo = (UD-dividendos preferentes)*%segun la politica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tc={AC17DD9F-4347-4E84-8BA7-BF68E50AA1ED}</author>
    <author>tc={9EF6ACE4-C81E-40CA-8D6F-60BFD9ED40C1}</author>
    <author>tc={B249FC17-6E4B-49CC-88F3-CC526F8617F4}</author>
    <author>tc={A3078169-D549-49A1-AEC2-28F12152E485}</author>
    <author>tc={9D33A460-2BBC-4995-8DE3-5945653FA0DE}</author>
    <author>tc={16205DA5-15D2-4F77-9CE8-F57D67826999}</author>
    <author>tc={44991140-ADF9-4069-B4DD-85424D7753EB}</author>
    <author>tc={DE6546E9-C178-425C-825D-3E9BEECE1F5F}</author>
    <author>tc={FB17C3CA-62ED-4F57-9C75-E1E035426203}</author>
    <author>tc={CFF3AC89-D7A8-4992-BD24-79074148942D}</author>
    <author>tc={9FE15252-D3B1-4FB3-8CDE-937315415999}</author>
    <author>tc={81D4BD07-1835-4251-A422-3D92DA1DE601}</author>
    <author>tc={2337CCAB-0E8E-495E-AF39-D186158190FE}</author>
    <author>tc={D83250BA-F19D-44A2-B920-A3D6265A43BB}</author>
    <author>tc={6F1EAFF3-313C-4261-AA24-7B7B9A8DEC0D}</author>
    <author>tc={E890449D-8C1F-4198-B1B4-5104E5F70EA6}</author>
    <author>tc={EDAF6F8E-82CD-40C9-92BB-5C03CE8F3F18}</author>
    <author>tc={1AB64ACE-6F42-4E53-86BC-889BD618E2A2}</author>
    <author>tc={82A2701F-6A76-4C2C-A26E-759E57285AC4}</author>
  </authors>
  <commentList>
    <comment ref="C12" authorId="0" shapeId="0" xr:uid="{AC17DD9F-4347-4E84-8BA7-BF68E50AA1ED}">
      <text>
        <t>[Threaded comment]
Your version of Excel allows you to read this threaded comment; however, any edits to it will get removed if the file is opened in a newer version of Excel. Learn more: https://go.microsoft.com/fwlink/?linkid=870924
Comment:
    Aumento de 10% según las ventas</t>
      </text>
    </comment>
    <comment ref="C13" authorId="1" shapeId="0" xr:uid="{9EF6ACE4-C81E-40CA-8D6F-60BFD9ED40C1}">
      <text>
        <t>[Threaded comment]
Your version of Excel allows you to read this threaded comment; however, any edits to it will get removed if the file is opened in a newer version of Excel. Learn more: https://go.microsoft.com/fwlink/?linkid=870924
Comment:
    Aumento de 10% según las ventas</t>
      </text>
    </comment>
    <comment ref="C14" authorId="2" shapeId="0" xr:uid="{B249FC17-6E4B-49CC-88F3-CC526F8617F4}">
      <text>
        <t>[Threaded comment]
Your version of Excel allows you to read this threaded comment; however, any edits to it will get removed if the file is opened in a newer version of Excel. Learn more: https://go.microsoft.com/fwlink/?linkid=870924
Comment:
    Aumento de 10% según las ventas</t>
      </text>
    </comment>
    <comment ref="C16" authorId="3" shapeId="0" xr:uid="{A3078169-D549-49A1-AEC2-28F12152E485}">
      <text>
        <t>[Threaded comment]
Your version of Excel allows you to read this threaded comment; however, any edits to it will get removed if the file is opened in a newer version of Excel. Learn more: https://go.microsoft.com/fwlink/?linkid=870924
Comment:
    Aumento 4.5%</t>
      </text>
    </comment>
    <comment ref="C25" authorId="4" shapeId="0" xr:uid="{9D33A460-2BBC-4995-8DE3-5945653FA0DE}">
      <text>
        <t>[Threaded comment]
Your version of Excel allows you to read this threaded comment; however, any edits to it will get removed if the file is opened in a newer version of Excel. Learn more: https://go.microsoft.com/fwlink/?linkid=870924
Comment:
    Sin cambios</t>
      </text>
    </comment>
    <comment ref="C26" authorId="5" shapeId="0" xr:uid="{16205DA5-15D2-4F77-9CE8-F57D67826999}">
      <text>
        <t>[Threaded comment]
Your version of Excel allows you to read this threaded comment; however, any edits to it will get removed if the file is opened in a newer version of Excel. Learn more: https://go.microsoft.com/fwlink/?linkid=870924
Comment:
    Sin cambios</t>
      </text>
    </comment>
    <comment ref="C29" authorId="6" shapeId="0" xr:uid="{44991140-ADF9-4069-B4DD-85424D7753EB}">
      <text>
        <t>[Threaded comment]
Your version of Excel allows you to read this threaded comment; however, any edits to it will get removed if the file is opened in a newer version of Excel. Learn more: https://go.microsoft.com/fwlink/?linkid=870924
Comment:
    Sin cambios</t>
      </text>
    </comment>
    <comment ref="C30" authorId="7" shapeId="0" xr:uid="{DE6546E9-C178-425C-825D-3E9BEECE1F5F}">
      <text>
        <t>[Threaded comment]
Your version of Excel allows you to read this threaded comment; however, any edits to it will get removed if the file is opened in a newer version of Excel. Learn more: https://go.microsoft.com/fwlink/?linkid=870924
Comment:
    Sin cambios</t>
      </text>
    </comment>
    <comment ref="C31" authorId="8" shapeId="0" xr:uid="{FB17C3CA-62ED-4F57-9C75-E1E035426203}">
      <text>
        <t>[Threaded comment]
Your version of Excel allows you to read this threaded comment; however, any edits to it will get removed if the file is opened in a newer version of Excel. Learn more: https://go.microsoft.com/fwlink/?linkid=870924
Comment:
    Del estado de resultados retenidas</t>
      </text>
    </comment>
    <comment ref="C34" authorId="9" shapeId="0" xr:uid="{CFF3AC89-D7A8-4992-BD24-79074148942D}">
      <text>
        <t>[Threaded comment]
Your version of Excel allows you to read this threaded comment; however, any edits to it will get removed if the file is opened in a newer version of Excel. Learn more: https://go.microsoft.com/fwlink/?linkid=870924
Comment:
    Fondos adicionales necesarios para el 2024</t>
      </text>
    </comment>
    <comment ref="C57" authorId="10" shapeId="0" xr:uid="{9FE15252-D3B1-4FB3-8CDE-937315415999}">
      <text>
        <t>[Threaded comment]
Your version of Excel allows you to read this threaded comment; however, any edits to it will get removed if the file is opened in a newer version of Excel. Learn more: https://go.microsoft.com/fwlink/?linkid=870924
Comment:
    Ventas crece 10% del año anterior</t>
      </text>
    </comment>
    <comment ref="C58" authorId="11" shapeId="0" xr:uid="{81D4BD07-1835-4251-A422-3D92DA1DE601}">
      <text>
        <t>[Threaded comment]
Your version of Excel allows you to read this threaded comment; however, any edits to it will get removed if the file is opened in a newer version of Excel. Learn more: https://go.microsoft.com/fwlink/?linkid=870924
Comment:
    CV presenta 22% de las ventas</t>
      </text>
    </comment>
    <comment ref="C60" authorId="12" shapeId="0" xr:uid="{2337CCAB-0E8E-495E-AF39-D186158190FE}">
      <text>
        <t>[Threaded comment]
Your version of Excel allows you to read this threaded comment; however, any edits to it will get removed if the file is opened in a newer version of Excel. Learn more: https://go.microsoft.com/fwlink/?linkid=870924
Comment:
    % sobre ventas</t>
      </text>
    </comment>
    <comment ref="C61" authorId="13" shapeId="0" xr:uid="{D83250BA-F19D-44A2-B920-A3D6265A43BB}">
      <text>
        <t>[Threaded comment]
Your version of Excel allows you to read this threaded comment; however, any edits to it will get removed if the file is opened in a newer version of Excel. Learn more: https://go.microsoft.com/fwlink/?linkid=870924
Comment:
    Método de línea recta</t>
      </text>
    </comment>
    <comment ref="C63" authorId="14" shapeId="0" xr:uid="{6F1EAFF3-313C-4261-AA24-7B7B9A8DEC0D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Intereses sobre bonos de LP y documentos por pagar</t>
      </text>
    </comment>
    <comment ref="B74" authorId="15" shapeId="0" xr:uid="{E890449D-8C1F-4198-B1B4-5104E5F70EA6}">
      <text>
        <t>[Threaded comment]
Your version of Excel allows you to read this threaded comment; however, any edits to it will get removed if the file is opened in a newer version of Excel. Learn more: https://go.microsoft.com/fwlink/?linkid=870924
Comment:
    BG</t>
      </text>
    </comment>
    <comment ref="B75" authorId="16" shapeId="0" xr:uid="{EDAF6F8E-82CD-40C9-92BB-5C03CE8F3F18}">
      <text>
        <t>[Threaded comment]
Your version of Excel allows you to read this threaded comment; however, any edits to it will get removed if the file is opened in a newer version of Excel. Learn more: https://go.microsoft.com/fwlink/?linkid=870924
Comment:
    ER</t>
      </text>
    </comment>
    <comment ref="B77" authorId="17" shapeId="0" xr:uid="{1AB64ACE-6F42-4E53-86BC-889BD618E2A2}">
      <text>
        <t>[Threaded comment]
Your version of Excel allows you to read this threaded comment; however, any edits to it will get removed if the file is opened in a newer version of Excel. Learn more: https://go.microsoft.com/fwlink/?linkid=870924
Comment:
    Valor de la acciones(nominal) o numero de acciones
Reply:
    15% fijo del capital preferente</t>
      </text>
    </comment>
    <comment ref="B79" authorId="18" shapeId="0" xr:uid="{82A2701F-6A76-4C2C-A26E-759E57285AC4}">
      <text>
        <t>[Threaded comment]
Your version of Excel allows you to read this threaded comment; however, any edits to it will get removed if the file is opened in a newer version of Excel. Learn more: https://go.microsoft.com/fwlink/?linkid=870924
Comment:
    75% utilidad disponible del periodo = (UD-dividendos preferentes)*%segun la politica</t>
      </text>
    </comment>
  </commentList>
</comments>
</file>

<file path=xl/sharedStrings.xml><?xml version="1.0" encoding="utf-8"?>
<sst xmlns="http://schemas.openxmlformats.org/spreadsheetml/2006/main" count="161" uniqueCount="62">
  <si>
    <t>FLORESTA, S.A.</t>
  </si>
  <si>
    <t>BALANCE GENERAL</t>
  </si>
  <si>
    <t>EXPRESADO EN MILES DE QUETZALES</t>
  </si>
  <si>
    <t>AÑO 2023</t>
  </si>
  <si>
    <t>AÑO 2024</t>
  </si>
  <si>
    <t>ACTIVOS</t>
  </si>
  <si>
    <t>Caja y Bancos</t>
  </si>
  <si>
    <t>Cuentas por Cobrar</t>
  </si>
  <si>
    <t>Inventario</t>
  </si>
  <si>
    <t>Activo corriente</t>
  </si>
  <si>
    <t>Planta y Equipo</t>
  </si>
  <si>
    <t>(-) Depreciación Acumulada</t>
  </si>
  <si>
    <t>Activo no corriente</t>
  </si>
  <si>
    <t>TOTAL DEL ACTIVO</t>
  </si>
  <si>
    <t>PASIVOS</t>
  </si>
  <si>
    <t>Cuentas por Pagar</t>
  </si>
  <si>
    <t>Aumento del 10% segun las ventas</t>
  </si>
  <si>
    <t>Gastos devengados (Pasivos Acumulados)</t>
  </si>
  <si>
    <t xml:space="preserve">Sin cambios por no estar relacionado directo </t>
  </si>
  <si>
    <t>Pasivo corriente</t>
  </si>
  <si>
    <t>Documentos por Pagar</t>
  </si>
  <si>
    <t>Bonos a Largo Plazo</t>
  </si>
  <si>
    <t>Pasivo no corriente</t>
  </si>
  <si>
    <t>CAPITAL</t>
  </si>
  <si>
    <t>Capital Preferente</t>
  </si>
  <si>
    <t>510+</t>
  </si>
  <si>
    <t>Capital Común</t>
  </si>
  <si>
    <t>Utilidad Retenida</t>
  </si>
  <si>
    <t>Total Capital</t>
  </si>
  <si>
    <t>TOTAL DEL PASIVO + CAPITAL</t>
  </si>
  <si>
    <t xml:space="preserve">FAN = </t>
  </si>
  <si>
    <t>Fondos adicionales necesarios para el 2024</t>
  </si>
  <si>
    <t>SUMA IGUAL AL ACITVO</t>
  </si>
  <si>
    <t>ESTADO DE RESULTADOS</t>
  </si>
  <si>
    <t>Ingreso por ventas</t>
  </si>
  <si>
    <t>(-) Costo de ventas</t>
  </si>
  <si>
    <t>utilidad bruta</t>
  </si>
  <si>
    <t>Gastos operativos</t>
  </si>
  <si>
    <t>(-)Depreciacion</t>
  </si>
  <si>
    <t>utilidad antes de intereses e impuestos</t>
  </si>
  <si>
    <t>(-)intereses</t>
  </si>
  <si>
    <t>utilidades antes de impuestos</t>
  </si>
  <si>
    <t>(-)impuestos(25%)</t>
  </si>
  <si>
    <t>utilidad neta</t>
  </si>
  <si>
    <t>ESTADO DE UTILIDADES RETENIDAS</t>
  </si>
  <si>
    <t>Saldo al incio del periodo</t>
  </si>
  <si>
    <t>del BG</t>
  </si>
  <si>
    <t>(+)utilidad del periodo</t>
  </si>
  <si>
    <t>DEL ER</t>
  </si>
  <si>
    <t>utilidad disponible para los accionistas comunes y preferentes</t>
  </si>
  <si>
    <t>(-) Pago de dividendos preferentes</t>
  </si>
  <si>
    <t>15% FIJO SOBRE EL CAPITAL PREFERENTE</t>
  </si>
  <si>
    <t>utilidad disponible para accionistas comun</t>
  </si>
  <si>
    <t>(-)pago de dividendos comunes</t>
  </si>
  <si>
    <t>75 % de la utilidad disponible del periodo = (UN - DIVIDENDOS PREFERENTES )*%SEGUN POLITICA</t>
  </si>
  <si>
    <t>Saldo final del periodo</t>
  </si>
  <si>
    <t>Fuentes de financiamiento de largo plazo en el 2023</t>
  </si>
  <si>
    <t>%</t>
  </si>
  <si>
    <t>FAN 2024</t>
  </si>
  <si>
    <t>Documentos por pagar</t>
  </si>
  <si>
    <t>Bonos a largo plazo</t>
  </si>
  <si>
    <t>caítal comun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</si>
</sst>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Q-100A]* #,##0.00_-;\-[$Q-100A]* #,##0.00_-;_-[$Q-100A]* &quot;-&quot;??_-;_-@_-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6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164" fontId="0" fillId="2" borderId="0" xfId="0" applyNumberFormat="1" applyFill="1"/>
    <xf numFmtId="164" fontId="0" fillId="2" borderId="1" xfId="0" applyNumberFormat="1" applyFill="1" applyBorder="1"/>
    <xf numFmtId="0" fontId="4" fillId="2" borderId="0" xfId="0" applyFont="1" applyFill="1" applyAlignment="1">
      <alignment horizontal="right"/>
    </xf>
    <xf numFmtId="164" fontId="4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/>
    <xf numFmtId="0" fontId="1" fillId="2" borderId="0" xfId="0" applyFont="1" applyFill="1"/>
    <xf numFmtId="164" fontId="0" fillId="0" borderId="0" xfId="0" applyNumberFormat="1"/>
    <xf numFmtId="164" fontId="0" fillId="0" borderId="1" xfId="0" applyNumberFormat="1" applyBorder="1"/>
    <xf numFmtId="164" fontId="1" fillId="2" borderId="2" xfId="0" applyNumberFormat="1" applyFont="1" applyFill="1" applyBorder="1"/>
    <xf numFmtId="0" fontId="2" fillId="2" borderId="0" xfId="0" applyFont="1" applyFill="1" applyAlignment="1">
      <alignment wrapText="1"/>
    </xf>
    <xf numFmtId="164" fontId="1" fillId="0" borderId="2" xfId="0" applyNumberFormat="1" applyFont="1" applyBorder="1"/>
    <xf numFmtId="164" fontId="6" fillId="2" borderId="0" xfId="0" applyNumberFormat="1" applyFont="1" applyFill="1"/>
    <xf numFmtId="164" fontId="0" fillId="2" borderId="3" xfId="0" applyNumberFormat="1" applyFill="1" applyBorder="1"/>
    <xf numFmtId="0" fontId="1" fillId="2" borderId="0" xfId="0" applyFont="1" applyFill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1" applyFont="1"/>
    <xf numFmtId="9" fontId="0" fillId="0" borderId="1" xfId="1" applyFont="1" applyBorder="1"/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164" fontId="1" fillId="0" borderId="0" xfId="0" applyNumberFormat="1" applyFont="1"/>
    <xf numFmtId="9" fontId="1" fillId="0" borderId="0" xfId="0" applyNumberFormat="1" applyFont="1"/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/>
    <xf numFmtId="9" fontId="0" fillId="2" borderId="0" xfId="1" applyFont="1" applyFill="1"/>
    <xf numFmtId="9" fontId="0" fillId="2" borderId="1" xfId="1" applyFont="1" applyFill="1" applyBorder="1"/>
    <xf numFmtId="9" fontId="1" fillId="2" borderId="0" xfId="0" applyNumberFormat="1" applyFon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 2024</a:t>
            </a:r>
          </a:p>
        </c:rich>
      </c:tx>
      <c:layout>
        <c:manualLayout>
          <c:xMode val="edge"/>
          <c:yMode val="edge"/>
          <c:x val="0.358013804958874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9A-4E41-BEFB-1EA6066523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9A-4E41-BEFB-1EA6066523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C9A-4E41-BEFB-1EA6066523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C9A-4E41-BEFB-1EA6066523E0}"/>
              </c:ext>
            </c:extLst>
          </c:dPt>
          <c:cat>
            <c:strRef>
              <c:f>CONFAN!$A$84:$A$87</c:f>
              <c:strCache>
                <c:ptCount val="4"/>
                <c:pt idx="0">
                  <c:v>Documentos por pagar</c:v>
                </c:pt>
                <c:pt idx="1">
                  <c:v>Bonos a largo plazo</c:v>
                </c:pt>
                <c:pt idx="2">
                  <c:v>Capital Preferente</c:v>
                </c:pt>
                <c:pt idx="3">
                  <c:v>caítal comun total</c:v>
                </c:pt>
              </c:strCache>
            </c:strRef>
          </c:cat>
          <c:val>
            <c:numRef>
              <c:f>CONFAN!$D$84:$D$87</c:f>
              <c:numCache>
                <c:formatCode>_-[$Q-100A]* #,##0.00_-;\-[$Q-100A]* #,##0.00_-;_-[$Q-100A]* "-"??_-;_-@_-</c:formatCode>
                <c:ptCount val="4"/>
                <c:pt idx="0">
                  <c:v>9.76</c:v>
                </c:pt>
                <c:pt idx="1">
                  <c:v>12.25</c:v>
                </c:pt>
                <c:pt idx="2">
                  <c:v>6.87</c:v>
                </c:pt>
                <c:pt idx="3">
                  <c:v>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9A-4E41-BEFB-1EA606652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 2024</a:t>
            </a:r>
          </a:p>
        </c:rich>
      </c:tx>
      <c:layout>
        <c:manualLayout>
          <c:xMode val="edge"/>
          <c:yMode val="edge"/>
          <c:x val="0.358013804958874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BA-40AA-B15B-0AEF8021A7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BA-40AA-B15B-0AEF8021A7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BA-40AA-B15B-0AEF8021A7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BA-40AA-B15B-0AEF8021A7B5}"/>
              </c:ext>
            </c:extLst>
          </c:dPt>
          <c:cat>
            <c:strRef>
              <c:f>Solución!$A$84:$A$87</c:f>
              <c:strCache>
                <c:ptCount val="4"/>
                <c:pt idx="0">
                  <c:v>Documentos por pagar</c:v>
                </c:pt>
                <c:pt idx="1">
                  <c:v>Bonos a largo plazo</c:v>
                </c:pt>
                <c:pt idx="2">
                  <c:v>Capital Preferente</c:v>
                </c:pt>
                <c:pt idx="3">
                  <c:v>caítal comun total</c:v>
                </c:pt>
              </c:strCache>
            </c:strRef>
          </c:cat>
          <c:val>
            <c:numRef>
              <c:f>Solución!$D$84:$D$87</c:f>
              <c:numCache>
                <c:formatCode>_-[$Q-100A]* #,##0.00_-;\-[$Q-100A]* #,##0.00_-;_-[$Q-100A]* "-"??_-;_-@_-</c:formatCode>
                <c:ptCount val="4"/>
                <c:pt idx="0">
                  <c:v>9.7600975790514628</c:v>
                </c:pt>
                <c:pt idx="1">
                  <c:v>12.250605237154248</c:v>
                </c:pt>
                <c:pt idx="2">
                  <c:v>6.8657238142293044</c:v>
                </c:pt>
                <c:pt idx="3">
                  <c:v>5.182948369565259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4-4484-91AC-0CFC3858F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83126</xdr:colOff>
      <xdr:row>0</xdr:row>
      <xdr:rowOff>34636</xdr:rowOff>
    </xdr:from>
    <xdr:to>
      <xdr:col>10</xdr:col>
      <xdr:colOff>748144</xdr:colOff>
      <xdr:row>4</xdr:row>
      <xdr:rowOff>76199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81FB46D-900B-4F8F-9CBC-E678A03EDD6A}"/>
            </a:ext>
          </a:extLst>
        </xdr:cNvPr>
        <xdr:cNvSpPr txBox="1"/>
      </xdr:nvSpPr>
      <xdr:spPr>
        <a:xfrm>
          <a:off x="83126" y="34636"/>
          <a:ext cx="10980593" cy="8035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continuación, se le presenta el Balance General al cierre del 2023 correspondiente a la empresa Floresta, S.A, la cual se dedica a la comercialización de ramos de flores.  Actualmente tiene su sede en el departamento de Sacatepéquez en donde cuenta con el suficiente espacio para expandir sus operaciones y seguir creciendo en el mercado.  Proyecciones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optimistas de la empresa indican que para el año 2024, tendrá un crecimiento en ventas del 10%.  </a:t>
          </a: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cubrir ese aumento de ventas se necesitará incrementar su Planta y Equipo en un 4.5%.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GT" sz="1100"/>
        </a:p>
      </xdr:txBody>
    </xdr:sp>
    <xdr:clientData/>
  </xdr:twoCellAnchor>
  <xdr:twoCellAnchor>
    <xdr:from>
      <xdr:col>0</xdr:col>
      <xdr:colOff>109104</xdr:colOff>
      <xdr:row>36</xdr:row>
      <xdr:rowOff>119496</xdr:rowOff>
    </xdr:from>
    <xdr:to>
      <xdr:col>7</xdr:col>
      <xdr:colOff>296140</xdr:colOff>
      <xdr:row>47</xdr:row>
      <xdr:rowOff>154132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3C6394C-F374-4497-8245-E4568193A70C}"/>
            </a:ext>
            <a:ext uri="{147F2762-F138-4A5C-976F-8EAC2B608ADB}">
              <a16:predDERef xmlns:a16="http://schemas.microsoft.com/office/drawing/2014/main" pred="{081FB46D-900B-4F8F-9CBC-E678A03EDD6A}"/>
            </a:ext>
          </a:extLst>
        </xdr:cNvPr>
        <xdr:cNvSpPr txBox="1"/>
      </xdr:nvSpPr>
      <xdr:spPr>
        <a:xfrm>
          <a:off x="109104" y="6844146"/>
          <a:ext cx="8216611" cy="20253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Notas del balance del 2023: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Floresta, S.A. tuvo un nivel de ventas es de Q2,575 miles vendiendo cada unidad (ramo de flores) a Q25.75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La tasa impositiva es sobre utilidades.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Su costo de ventas fue el 25% de sus ventas, mismo que podría disminuir para el 2024 a un 22% debido a mejores prácticas operativas.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 Con el objetivo de mantener la calidad de su producción y servicios la empresa incurrió en gastos operativos de Q 1,250 miles.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e) Realizó en el 2023 una emisión de bonos a LP ofreciendo un interés anual de 11% y planea mantenerlo a futuro.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f) Las acciones preferentes pagan un dividendo del 15%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g) Ha mantenido una política de pago de dividendo común del 75% de sus utilidades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h) Sus deudas a largo plazo (Documentos por pagar) devengan un interés del 9% y no se prevé cambio alguno en el mismo.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i) Utiliza el método lineal para depreciar sus activos en 5 años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GT" sz="1100"/>
        </a:p>
      </xdr:txBody>
    </xdr:sp>
    <xdr:clientData/>
  </xdr:twoCellAnchor>
  <xdr:twoCellAnchor>
    <xdr:from>
      <xdr:col>6</xdr:col>
      <xdr:colOff>41563</xdr:colOff>
      <xdr:row>6</xdr:row>
      <xdr:rowOff>173182</xdr:rowOff>
    </xdr:from>
    <xdr:to>
      <xdr:col>10</xdr:col>
      <xdr:colOff>318654</xdr:colOff>
      <xdr:row>20</xdr:row>
      <xdr:rowOff>27709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7C4E2C1C-3A1B-4146-BD76-0869CC3899B9}"/>
            </a:ext>
            <a:ext uri="{147F2762-F138-4A5C-976F-8EAC2B608ADB}">
              <a16:predDERef xmlns:a16="http://schemas.microsoft.com/office/drawing/2014/main" pred="{03C6394C-F374-4497-8245-E4568193A70C}"/>
            </a:ext>
          </a:extLst>
        </xdr:cNvPr>
        <xdr:cNvSpPr txBox="1"/>
      </xdr:nvSpPr>
      <xdr:spPr>
        <a:xfrm>
          <a:off x="7309138" y="1316182"/>
          <a:ext cx="3325091" cy="24548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SOLICITA: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Proyectar los Estados Financieros para el 2024 (Balance General, Estado de Utilidades Retenidas y Estado de Resultados) </a:t>
          </a:r>
          <a:r>
            <a:rPr lang="es-MX" sz="1100" b="1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incrementando las ventas en 10%.  </a:t>
          </a:r>
          <a:r>
            <a:rPr lang="es-MX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cubrir ese aumento de ventas se necesitará incrementar su Planta y Equipo en un 4.5%.</a:t>
          </a:r>
          <a:endParaRPr lang="es-GT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Los activos y pasivos relacionados directamente con la operación cambian en forma proporcional a las ventas. </a:t>
          </a:r>
          <a:endParaRPr lang="es-GT" sz="11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Los pasivos no corrientes y el capital cambian solo si fueran necesarios FAN (fondos adicionales necesarios) y para ello mantenga la misma proporción de deuda y capital para obtenerlos. Presente entonces proyección y la distribución del FAN.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GT" sz="1100"/>
        </a:p>
      </xdr:txBody>
    </xdr:sp>
    <xdr:clientData/>
  </xdr:twoCellAnchor>
  <xdr:twoCellAnchor>
    <xdr:from>
      <xdr:col>4</xdr:col>
      <xdr:colOff>409575</xdr:colOff>
      <xdr:row>79</xdr:row>
      <xdr:rowOff>161925</xdr:rowOff>
    </xdr:from>
    <xdr:to>
      <xdr:col>10</xdr:col>
      <xdr:colOff>409575</xdr:colOff>
      <xdr:row>94</xdr:row>
      <xdr:rowOff>95250</xdr:rowOff>
    </xdr:to>
    <xdr:graphicFrame macro="">
      <xdr:nvGraphicFramePr>
        <xdr:cNvPr id="7" name="Gráfico 8">
          <a:extLst>
            <a:ext uri="{FF2B5EF4-FFF2-40B4-BE49-F238E27FC236}">
              <a16:creationId xmlns:a16="http://schemas.microsoft.com/office/drawing/2014/main" id="{AB3C5A88-F729-41AB-BE93-B9F5BDAAA45E}"/>
            </a:ext>
            <a:ext uri="{147F2762-F138-4A5C-976F-8EAC2B608ADB}">
              <a16:predDERef xmlns:a16="http://schemas.microsoft.com/office/drawing/2014/main" pred="{7C4E2C1C-3A1B-4146-BD76-0869CC389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83126</xdr:colOff>
      <xdr:row>0</xdr:row>
      <xdr:rowOff>34636</xdr:rowOff>
    </xdr:from>
    <xdr:to>
      <xdr:col>10</xdr:col>
      <xdr:colOff>748144</xdr:colOff>
      <xdr:row>4</xdr:row>
      <xdr:rowOff>76199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59CE8C8-0C2E-498F-8C39-1C3CB1976C83}"/>
            </a:ext>
          </a:extLst>
        </xdr:cNvPr>
        <xdr:cNvSpPr txBox="1"/>
      </xdr:nvSpPr>
      <xdr:spPr>
        <a:xfrm>
          <a:off x="83126" y="34636"/>
          <a:ext cx="10487198" cy="8340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continuación, se le presenta el Balance General al cierre del 2023 correspondiente a la empresa Floresta, S.A, la cual se dedica a la comercialización de ramos de flores.  Actualmente tiene su sede en el departamento de Sacatepéquez en donde cuenta con el suficiente espacio para expandir sus operaciones y seguir creciendo en el mercado.  Proyecciones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optimistas de la empresa indican que para el año 2024, tendrá un crecimiento en ventas del 10%.  </a:t>
          </a: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cubrir ese aumento de ventas se necesitará incrementar su Planta y Equipo en un 4.5%.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GT" sz="1100"/>
        </a:p>
      </xdr:txBody>
    </xdr:sp>
    <xdr:clientData/>
  </xdr:twoCellAnchor>
  <xdr:twoCellAnchor>
    <xdr:from>
      <xdr:col>0</xdr:col>
      <xdr:colOff>109104</xdr:colOff>
      <xdr:row>36</xdr:row>
      <xdr:rowOff>119496</xdr:rowOff>
    </xdr:from>
    <xdr:to>
      <xdr:col>7</xdr:col>
      <xdr:colOff>296140</xdr:colOff>
      <xdr:row>47</xdr:row>
      <xdr:rowOff>154132</xdr:rowOff>
    </xdr:to>
    <xdr:sp macro="" textlink="">
      <xdr:nvSpPr>
        <xdr:cNvPr id="5" name="CuadroTexto 2">
          <a:extLst>
            <a:ext uri="{FF2B5EF4-FFF2-40B4-BE49-F238E27FC236}">
              <a16:creationId xmlns:a16="http://schemas.microsoft.com/office/drawing/2014/main" id="{1ADF1677-1D1B-4422-B1C6-ECAD2A1D9554}"/>
            </a:ext>
            <a:ext uri="{147F2762-F138-4A5C-976F-8EAC2B608ADB}">
              <a16:predDERef xmlns:a16="http://schemas.microsoft.com/office/drawing/2014/main" pred="{E59CE8C8-0C2E-498F-8C39-1C3CB1976C83}"/>
            </a:ext>
          </a:extLst>
        </xdr:cNvPr>
        <xdr:cNvSpPr txBox="1"/>
      </xdr:nvSpPr>
      <xdr:spPr>
        <a:xfrm>
          <a:off x="109104" y="6815571"/>
          <a:ext cx="7654636" cy="20253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Notas del balance del 2023: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Floresta, S.A. tuvo un nivel de ventas es de Q2,575 miles vendiendo cada unidad (ramo de flores) a Q25.75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La tasa impositiva es sobre utilidades.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Su costo de ventas fue el 25% de sus ventas, mismo que podría disminuir para el 2024 a un 22% debido a mejores prácticas operativas.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 Con el objetivo de mantener la calidad de su producción y servicios la empresa incurrió en gastos operativos de Q 1,250 miles.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e) Realizó en el 2023 una emisión de bonos a LP ofreciendo un interés anual de 11% y planea mantenerlo a futuro.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f) Las acciones preferentes pagan un dividendo del 15%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g) Ha mantenido una política de pago de dividendo común del 75% de sus utilidades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h) Sus deudas a largo plazo (Documentos por pagar) devengan un interés del 9% y no se prevé cambio alguno en el mismo.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i) Utiliza el método lineal para depreciar sus activos en 5 años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GT" sz="1100"/>
        </a:p>
      </xdr:txBody>
    </xdr:sp>
    <xdr:clientData/>
  </xdr:twoCellAnchor>
  <xdr:twoCellAnchor>
    <xdr:from>
      <xdr:col>6</xdr:col>
      <xdr:colOff>41563</xdr:colOff>
      <xdr:row>6</xdr:row>
      <xdr:rowOff>173182</xdr:rowOff>
    </xdr:from>
    <xdr:to>
      <xdr:col>10</xdr:col>
      <xdr:colOff>318654</xdr:colOff>
      <xdr:row>20</xdr:row>
      <xdr:rowOff>27709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7A640E18-7AF0-4A94-8656-51831EE01D94}"/>
            </a:ext>
          </a:extLst>
        </xdr:cNvPr>
        <xdr:cNvSpPr txBox="1"/>
      </xdr:nvSpPr>
      <xdr:spPr>
        <a:xfrm>
          <a:off x="6693823" y="1361902"/>
          <a:ext cx="3447011" cy="24758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SOLICITA: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Proyectar los Estados Financieros para el 2024 (Balance General, Estado de Utilidades Retenidas y Estado de Resultados) </a:t>
          </a:r>
          <a:r>
            <a:rPr lang="es-MX" sz="1100" b="1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incrementando las ventas en 10%.  </a:t>
          </a:r>
          <a:r>
            <a:rPr lang="es-MX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cubrir ese aumento de ventas se necesitará incrementar su Planta y Equipo en un 4.5%.</a:t>
          </a:r>
          <a:endParaRPr lang="es-GT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Los activos y pasivos relacionados directamente con la operación cambian en forma proporcional a las ventas. </a:t>
          </a:r>
          <a:endParaRPr lang="es-GT" sz="11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Los pasivos no corrientes y el capital cambian solo si fueran necesarios FAN (fondos adicionales necesarios) y para ello mantenga la misma proporción de deuda y capital para obtenerlos. Presente entonces proyección y la distribución del FAN.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GT" sz="1100"/>
        </a:p>
      </xdr:txBody>
    </xdr:sp>
    <xdr:clientData/>
  </xdr:twoCellAnchor>
  <xdr:twoCellAnchor>
    <xdr:from>
      <xdr:col>4</xdr:col>
      <xdr:colOff>409575</xdr:colOff>
      <xdr:row>79</xdr:row>
      <xdr:rowOff>161925</xdr:rowOff>
    </xdr:from>
    <xdr:to>
      <xdr:col>10</xdr:col>
      <xdr:colOff>409575</xdr:colOff>
      <xdr:row>94</xdr:row>
      <xdr:rowOff>95250</xdr:rowOff>
    </xdr:to>
    <xdr:graphicFrame macro="">
      <xdr:nvGraphicFramePr>
        <xdr:cNvPr id="17" name="Gráfico 8">
          <a:extLst>
            <a:ext uri="{FF2B5EF4-FFF2-40B4-BE49-F238E27FC236}">
              <a16:creationId xmlns:a16="http://schemas.microsoft.com/office/drawing/2014/main" id="{0EAA4F90-B926-C09F-D783-3E3F2EC4D247}"/>
            </a:ext>
            <a:ext uri="{147F2762-F138-4A5C-976F-8EAC2B608ADB}">
              <a16:predDERef xmlns:a16="http://schemas.microsoft.com/office/drawing/2014/main" pred="{7A640E18-7AF0-4A94-8656-51831EE01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83126</xdr:colOff>
      <xdr:row>0</xdr:row>
      <xdr:rowOff>34636</xdr:rowOff>
    </xdr:from>
    <xdr:to>
      <xdr:col>10</xdr:col>
      <xdr:colOff>748144</xdr:colOff>
      <xdr:row>4</xdr:row>
      <xdr:rowOff>76199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7CFF62A-4CC2-53C4-3A81-3580CA572263}"/>
            </a:ext>
          </a:extLst>
        </xdr:cNvPr>
        <xdr:cNvSpPr txBox="1"/>
      </xdr:nvSpPr>
      <xdr:spPr>
        <a:xfrm>
          <a:off x="83126" y="34636"/>
          <a:ext cx="10467109" cy="8451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continuación, se le presenta el Balance General al cierre del 2023 correspondiente a la empresa Floresta, S.A, la cual se dedica a la comercialización de ramos de flores.  Actualmente tiene su sede en el departamento de Sacatepéquez en donde cuenta con el suficiente espacio para expandir sus operaciones y seguir creciendo en el mercado.  Proyecciones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optimistas de la empresa indican que para el año 2024, tendrá un crecimiento en ventas del 10%.  </a:t>
          </a: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cubrir ese aumento de ventas se necesitará incrementar su Planta y Equipo en un 4.5%.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GT" sz="1100"/>
        </a:p>
      </xdr:txBody>
    </xdr:sp>
    <xdr:clientData/>
  </xdr:twoCellAnchor>
  <xdr:twoCellAnchor>
    <xdr:from>
      <xdr:col>0</xdr:col>
      <xdr:colOff>90054</xdr:colOff>
      <xdr:row>34</xdr:row>
      <xdr:rowOff>62346</xdr:rowOff>
    </xdr:from>
    <xdr:to>
      <xdr:col>7</xdr:col>
      <xdr:colOff>277090</xdr:colOff>
      <xdr:row>45</xdr:row>
      <xdr:rowOff>96982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20E00F10-7542-D60A-B04F-5E9D9D551686}"/>
            </a:ext>
          </a:extLst>
        </xdr:cNvPr>
        <xdr:cNvSpPr txBox="1"/>
      </xdr:nvSpPr>
      <xdr:spPr>
        <a:xfrm>
          <a:off x="90054" y="6234546"/>
          <a:ext cx="7620000" cy="20158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Notas del balance del 2023: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Floresta, S.A. tuvo un nivel de ventas es de Q2,575 miles vendiendo cada unidad (ramo de flores) a Q25.75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La tasa impositiva es sobre utilidades.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Su costo de ventas fue el 25% de sus ventas, mismo que podría disminuir para el 2024 a un 22% debido a mejores prácticas operativas.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 Con el objetivo de mantener la calidad de su producción y servicios la empresa incurrió en gastos operativos de Q 1,250 miles.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e) Realizó en el 2023 una emisión de bonos a LP ofreciendo un interés anual de 11% y planea mantenerlo a futuro.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f) Las acciones preferentes pagan un dividendo del 15%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g) Ha mantenido una política de pago de dividendo común del 75% de sus utilidades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h) Sus deudas a largo plazo (Documentos por pagar) devengan un interés del 9% y no se prevé cambio alguno en el mismo.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i) Utiliza el método lineal para depreciar sus activos en 5 años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GT" sz="1100"/>
        </a:p>
      </xdr:txBody>
    </xdr:sp>
    <xdr:clientData/>
  </xdr:twoCellAnchor>
  <xdr:twoCellAnchor>
    <xdr:from>
      <xdr:col>6</xdr:col>
      <xdr:colOff>41563</xdr:colOff>
      <xdr:row>6</xdr:row>
      <xdr:rowOff>173182</xdr:rowOff>
    </xdr:from>
    <xdr:to>
      <xdr:col>10</xdr:col>
      <xdr:colOff>318654</xdr:colOff>
      <xdr:row>20</xdr:row>
      <xdr:rowOff>27709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62793FC-F3D6-DE3A-8284-7FFBD766D9D2}"/>
            </a:ext>
          </a:extLst>
        </xdr:cNvPr>
        <xdr:cNvSpPr txBox="1"/>
      </xdr:nvSpPr>
      <xdr:spPr>
        <a:xfrm>
          <a:off x="6684818" y="1378527"/>
          <a:ext cx="3435927" cy="24591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SOLICITA: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Proyectar los Estados Financieros para el 2024 (Balance General, Estado de Utilidades Retenidas y Estado de Resultados) incrementando las ventas en 10%.  Para cubrir ese aumento de ventas se necesitará incrementar su Planta y Equipo en un 4.5%.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Los activos y pasivos relacionados directamente con la operación cambian en forma proporcional a las ventas. 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Los pasivos no corrientes y el capital cambian solo si fueran necesarios FAN (fondos adicionales necesarios) y para ello mantenga la misma proporción de deuda y capital para obtenerlos. Presente entonces proyección y la distribución del FAN.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GT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IANDRE GOMEZ ESPINO" id="{D1129970-3008-4C53-953F-837DB76D18CC}" userId="S::mgomeze@correo.url.edu.gt::876c0f6b-c67f-41b2-b590-bf454cc262a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2" dT="2024-02-16T00:45:45.03" personId="{D1129970-3008-4C53-953F-837DB76D18CC}" id="{9D1E041F-C577-4759-8CCD-A6381114BF61}">
    <text>Aumento de 10% según las ventas</text>
  </threadedComment>
  <threadedComment ref="C13" dT="2024-02-16T00:46:22.86" personId="{D1129970-3008-4C53-953F-837DB76D18CC}" id="{A77E8E90-F3D2-4416-87CE-69595324E539}">
    <text>Aumento de 10% según las ventas</text>
  </threadedComment>
  <threadedComment ref="C14" dT="2024-02-16T00:46:26.44" personId="{D1129970-3008-4C53-953F-837DB76D18CC}" id="{6F665A8E-A2FA-484C-8CCC-737E8D69F0CF}">
    <text>Aumento de 10% según las ventas</text>
  </threadedComment>
  <threadedComment ref="C16" dT="2024-02-16T00:23:41.26" personId="{D1129970-3008-4C53-953F-837DB76D18CC}" id="{7DB7CA05-A045-4ED9-A49A-50765D3D49E2}">
    <text>Aumento 4.5%</text>
  </threadedComment>
  <threadedComment ref="C25" dT="2024-02-16T00:51:50.36" personId="{D1129970-3008-4C53-953F-837DB76D18CC}" id="{78320226-2004-4DE3-AC3D-9B843056B1F0}">
    <text>Sin cambios</text>
  </threadedComment>
  <threadedComment ref="C26" dT="2024-02-16T00:51:55.37" personId="{D1129970-3008-4C53-953F-837DB76D18CC}" id="{8A41F190-9F76-4EE0-9017-056C3DEE8ED5}">
    <text>Sin cambios</text>
  </threadedComment>
  <threadedComment ref="C29" dT="2024-02-16T00:50:58.21" personId="{D1129970-3008-4C53-953F-837DB76D18CC}" id="{A5430157-52CE-4E1B-BB22-40BFE703C8A3}">
    <text>Sin cambios</text>
  </threadedComment>
  <threadedComment ref="C30" dT="2024-02-16T00:51:02.69" personId="{D1129970-3008-4C53-953F-837DB76D18CC}" id="{F0CCF6B2-9CF0-498D-BD2D-D21C67CD1856}">
    <text>Sin cambios</text>
  </threadedComment>
  <threadedComment ref="C31" dT="2024-02-16T00:43:44.33" personId="{D1129970-3008-4C53-953F-837DB76D18CC}" id="{07604C46-3895-4257-9D76-9D779ED5180D}">
    <text>Del estado de resultados retenidas</text>
  </threadedComment>
  <threadedComment ref="C34" dT="2024-02-16T00:51:30.00" personId="{D1129970-3008-4C53-953F-837DB76D18CC}" id="{458DDCA0-1514-4533-B58D-FC0E05D34237}">
    <text>Fondos adicionales necesarios para el 2024</text>
  </threadedComment>
  <threadedComment ref="C57" dT="2024-02-16T00:16:12.37" personId="{D1129970-3008-4C53-953F-837DB76D18CC}" id="{AB2030B1-D5AF-449A-B97D-F75EC184629B}">
    <text>Ventas crece 10% del año anterior</text>
  </threadedComment>
  <threadedComment ref="C58" dT="2024-02-16T00:17:02.52" personId="{D1129970-3008-4C53-953F-837DB76D18CC}" id="{E13E9B7A-9DF8-4CB6-9C68-75F789DF8045}">
    <text>CV presenta 22% de las ventas</text>
  </threadedComment>
  <threadedComment ref="C60" dT="2024-02-16T00:19:08.73" personId="{D1129970-3008-4C53-953F-837DB76D18CC}" id="{21CB89E7-0958-42C7-88F4-0052EE3D49D2}">
    <text>% sobre ventas</text>
  </threadedComment>
  <threadedComment ref="C61" dT="2024-02-16T00:21:11.82" personId="{D1129970-3008-4C53-953F-837DB76D18CC}" id="{A209F15D-E6BC-474B-8D99-B0C34B4D1F13}">
    <text>Método de línea recta</text>
  </threadedComment>
  <threadedComment ref="C63" dT="2024-02-16T00:28:11.47" personId="{D1129970-3008-4C53-953F-837DB76D18CC}" id="{ED8C8F4D-9341-437D-A93D-6E008FF9710A}">
    <text>Intereses sobre bonos de LP y documentos por pagar</text>
  </threadedComment>
  <threadedComment ref="B74" dT="2024-02-16T00:41:30.51" personId="{D1129970-3008-4C53-953F-837DB76D18CC}" id="{9681EF31-F94A-4ED1-86DC-82DD707A6ACA}">
    <text>BG</text>
  </threadedComment>
  <threadedComment ref="B75" dT="2024-02-16T00:41:37.22" personId="{D1129970-3008-4C53-953F-837DB76D18CC}" id="{23D9F6CC-A57A-4784-8936-039A723AD69A}">
    <text>ER</text>
  </threadedComment>
  <threadedComment ref="B77" dT="2024-02-16T00:38:04.71" personId="{D1129970-3008-4C53-953F-837DB76D18CC}" id="{634CE5A9-3BC8-49C4-BB2E-E9C53A6FF591}">
    <text>Valor de la acciones(nominal) o numero de acciones</text>
  </threadedComment>
  <threadedComment ref="B77" dT="2024-02-16T00:41:55.94" personId="{D1129970-3008-4C53-953F-837DB76D18CC}" id="{B26946E8-FEBF-442D-9192-2C71EDA816BE}" parentId="{634CE5A9-3BC8-49C4-BB2E-E9C53A6FF591}">
    <text>15% fijo del capital preferente</text>
  </threadedComment>
  <threadedComment ref="B79" dT="2024-02-16T00:42:43.07" personId="{D1129970-3008-4C53-953F-837DB76D18CC}" id="{C7E5C38C-439A-479E-9FFF-9974CEDBB584}">
    <text>75% utilidad disponible del periodo = (UD-dividendos preferentes)*%segun la politica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2" dT="2024-02-16T00:45:45.03" personId="{D1129970-3008-4C53-953F-837DB76D18CC}" id="{AC17DD9F-4347-4E84-8BA7-BF68E50AA1ED}">
    <text>Aumento de 10% según las ventas</text>
  </threadedComment>
  <threadedComment ref="C13" dT="2024-02-16T00:46:22.86" personId="{D1129970-3008-4C53-953F-837DB76D18CC}" id="{9EF6ACE4-C81E-40CA-8D6F-60BFD9ED40C1}">
    <text>Aumento de 10% según las ventas</text>
  </threadedComment>
  <threadedComment ref="C14" dT="2024-02-16T00:46:26.44" personId="{D1129970-3008-4C53-953F-837DB76D18CC}" id="{B249FC17-6E4B-49CC-88F3-CC526F8617F4}">
    <text>Aumento de 10% según las ventas</text>
  </threadedComment>
  <threadedComment ref="C16" dT="2024-02-16T00:23:41.26" personId="{D1129970-3008-4C53-953F-837DB76D18CC}" id="{A3078169-D549-49A1-AEC2-28F12152E485}">
    <text>Aumento 4.5%</text>
  </threadedComment>
  <threadedComment ref="C25" dT="2024-02-16T00:51:50.36" personId="{D1129970-3008-4C53-953F-837DB76D18CC}" id="{9D33A460-2BBC-4995-8DE3-5945653FA0DE}">
    <text>Sin cambios</text>
  </threadedComment>
  <threadedComment ref="C26" dT="2024-02-16T00:51:55.37" personId="{D1129970-3008-4C53-953F-837DB76D18CC}" id="{16205DA5-15D2-4F77-9CE8-F57D67826999}">
    <text>Sin cambios</text>
  </threadedComment>
  <threadedComment ref="C29" dT="2024-02-16T00:50:58.21" personId="{D1129970-3008-4C53-953F-837DB76D18CC}" id="{44991140-ADF9-4069-B4DD-85424D7753EB}">
    <text>Sin cambios</text>
  </threadedComment>
  <threadedComment ref="C30" dT="2024-02-16T00:51:02.69" personId="{D1129970-3008-4C53-953F-837DB76D18CC}" id="{DE6546E9-C178-425C-825D-3E9BEECE1F5F}">
    <text>Sin cambios</text>
  </threadedComment>
  <threadedComment ref="C31" dT="2024-02-16T00:43:44.33" personId="{D1129970-3008-4C53-953F-837DB76D18CC}" id="{FB17C3CA-62ED-4F57-9C75-E1E035426203}">
    <text>Del estado de resultados retenidas</text>
  </threadedComment>
  <threadedComment ref="C34" dT="2024-02-16T00:51:30.00" personId="{D1129970-3008-4C53-953F-837DB76D18CC}" id="{CFF3AC89-D7A8-4992-BD24-79074148942D}">
    <text>Fondos adicionales necesarios para el 2024</text>
  </threadedComment>
  <threadedComment ref="C57" dT="2024-02-16T00:16:12.37" personId="{D1129970-3008-4C53-953F-837DB76D18CC}" id="{9FE15252-D3B1-4FB3-8CDE-937315415999}">
    <text>Ventas crece 10% del año anterior</text>
  </threadedComment>
  <threadedComment ref="C58" dT="2024-02-16T00:17:02.52" personId="{D1129970-3008-4C53-953F-837DB76D18CC}" id="{81D4BD07-1835-4251-A422-3D92DA1DE601}">
    <text>CV presenta 22% de las ventas</text>
  </threadedComment>
  <threadedComment ref="C60" dT="2024-02-16T00:19:08.73" personId="{D1129970-3008-4C53-953F-837DB76D18CC}" id="{2337CCAB-0E8E-495E-AF39-D186158190FE}">
    <text>% sobre ventas</text>
  </threadedComment>
  <threadedComment ref="C61" dT="2024-02-16T00:21:11.82" personId="{D1129970-3008-4C53-953F-837DB76D18CC}" id="{D83250BA-F19D-44A2-B920-A3D6265A43BB}">
    <text>Método de línea recta</text>
  </threadedComment>
  <threadedComment ref="C63" dT="2024-02-16T00:28:11.47" personId="{D1129970-3008-4C53-953F-837DB76D18CC}" id="{6F1EAFF3-313C-4261-AA24-7B7B9A8DEC0D}">
    <text>Intereses sobre bonos de LP y documentos por pagar</text>
  </threadedComment>
  <threadedComment ref="B74" dT="2024-02-16T00:41:30.51" personId="{D1129970-3008-4C53-953F-837DB76D18CC}" id="{E890449D-8C1F-4198-B1B4-5104E5F70EA6}">
    <text>BG</text>
  </threadedComment>
  <threadedComment ref="B75" dT="2024-02-16T00:41:37.22" personId="{D1129970-3008-4C53-953F-837DB76D18CC}" id="{EDAF6F8E-82CD-40C9-92BB-5C03CE8F3F18}">
    <text>ER</text>
  </threadedComment>
  <threadedComment ref="B77" dT="2024-02-16T00:38:04.71" personId="{D1129970-3008-4C53-953F-837DB76D18CC}" id="{1AB64ACE-6F42-4E53-86BC-889BD618E2A2}">
    <text>Valor de la acciones(nominal) o numero de acciones</text>
  </threadedComment>
  <threadedComment ref="B77" dT="2024-02-16T00:41:55.94" personId="{D1129970-3008-4C53-953F-837DB76D18CC}" id="{E1C6778F-7811-4561-A623-20510F18DF61}" parentId="{1AB64ACE-6F42-4E53-86BC-889BD618E2A2}">
    <text>15% fijo del capital preferente</text>
  </threadedComment>
  <threadedComment ref="B79" dT="2024-02-16T00:42:43.07" personId="{D1129970-3008-4C53-953F-837DB76D18CC}" id="{82A2701F-6A76-4C2C-A26E-759E57285AC4}">
    <text>75% utilidad disponible del periodo = (UD-dividendos preferentes)*%segun la politica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AE8ED-9F8A-4ACB-ACF1-889B47CE5F91}">
  <dimension ref="A1:K89"/>
  <sheetViews>
    <sheetView tabSelected="1" zoomScale="96" zoomScaleNormal="110" workbookViewId="0">
      <selection activeCell="E26" sqref="E26"/>
    </sheetView>
  </sheetViews>
  <sheetFormatPr defaultColWidth="11.42578125" defaultRowHeight="15"/>
  <cols>
    <col min="1" max="1" width="40.7109375" customWidth="1"/>
    <col min="2" max="2" width="22.5703125" bestFit="1" customWidth="1"/>
  </cols>
  <sheetData>
    <row r="1" spans="1:11" ht="15.6">
      <c r="A1" s="1"/>
      <c r="B1" s="1"/>
      <c r="C1" s="2"/>
      <c r="D1" s="2"/>
      <c r="E1" s="2"/>
      <c r="F1" s="2"/>
      <c r="G1" s="2"/>
      <c r="H1" s="2"/>
      <c r="I1" s="2"/>
      <c r="J1" s="2"/>
      <c r="K1" s="2"/>
    </row>
    <row r="2" spans="1:11" ht="15.6">
      <c r="A2" s="1"/>
      <c r="B2" s="1"/>
      <c r="C2" s="2"/>
      <c r="D2" s="2"/>
      <c r="E2" s="2"/>
      <c r="F2" s="2"/>
      <c r="G2" s="2"/>
      <c r="H2" s="2"/>
      <c r="I2" s="2"/>
      <c r="J2" s="2"/>
      <c r="K2" s="2"/>
    </row>
    <row r="3" spans="1:11" ht="15.6">
      <c r="A3" s="1"/>
      <c r="B3" s="1"/>
      <c r="C3" s="2"/>
      <c r="D3" s="2"/>
      <c r="E3" s="2"/>
      <c r="F3" s="2"/>
      <c r="G3" s="2"/>
      <c r="H3" s="2"/>
      <c r="I3" s="2"/>
      <c r="J3" s="2"/>
      <c r="K3" s="2"/>
    </row>
    <row r="4" spans="1:11" ht="15.6">
      <c r="A4" s="1"/>
      <c r="B4" s="1"/>
      <c r="C4" s="2"/>
      <c r="D4" s="2"/>
      <c r="E4" s="2"/>
      <c r="F4" s="2"/>
      <c r="G4" s="2"/>
      <c r="H4" s="2"/>
      <c r="I4" s="2"/>
      <c r="J4" s="2"/>
      <c r="K4" s="2"/>
    </row>
    <row r="5" spans="1:11" ht="15.6">
      <c r="A5" s="1"/>
      <c r="B5" s="1"/>
      <c r="C5" s="2"/>
      <c r="D5" s="2"/>
      <c r="E5" s="2"/>
      <c r="F5" s="2"/>
      <c r="G5" s="2"/>
      <c r="H5" s="2"/>
      <c r="I5" s="2"/>
      <c r="J5" s="2"/>
      <c r="K5" s="2"/>
    </row>
    <row r="6" spans="1:11" ht="15.6">
      <c r="A6" s="1" t="s">
        <v>0</v>
      </c>
      <c r="B6" s="1"/>
      <c r="C6" s="2"/>
      <c r="D6" s="2"/>
      <c r="E6" s="2"/>
      <c r="F6" s="2"/>
      <c r="G6" s="2"/>
      <c r="H6" s="2"/>
      <c r="I6" s="2"/>
      <c r="J6" s="2"/>
      <c r="K6" s="2"/>
    </row>
    <row r="7" spans="1:11" ht="15.6">
      <c r="A7" s="1" t="s">
        <v>1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ht="15.6">
      <c r="A8" s="1" t="s">
        <v>2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15.6">
      <c r="A10" s="2"/>
      <c r="B10" s="3" t="s">
        <v>3</v>
      </c>
      <c r="C10" s="2" t="s">
        <v>4</v>
      </c>
      <c r="D10" s="2"/>
      <c r="E10" s="2"/>
      <c r="F10" s="2"/>
      <c r="G10" s="2"/>
      <c r="H10" s="2"/>
      <c r="I10" s="2"/>
      <c r="J10" s="2"/>
      <c r="K10" s="2"/>
    </row>
    <row r="11" spans="1:11" ht="15.6">
      <c r="A11" s="3" t="s">
        <v>5</v>
      </c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ht="14.45">
      <c r="A12" s="2" t="s">
        <v>6</v>
      </c>
      <c r="B12" s="4">
        <v>555</v>
      </c>
      <c r="C12" s="16">
        <f>B12*1.1</f>
        <v>610.5</v>
      </c>
      <c r="D12" s="2"/>
      <c r="E12" s="2"/>
      <c r="F12" s="2"/>
      <c r="G12" s="2"/>
      <c r="H12" s="2"/>
      <c r="I12" s="2"/>
      <c r="J12" s="2"/>
      <c r="K12" s="2"/>
    </row>
    <row r="13" spans="1:11">
      <c r="A13" s="2" t="s">
        <v>7</v>
      </c>
      <c r="B13" s="4">
        <v>745</v>
      </c>
      <c r="C13" s="4">
        <f>B13*1.1</f>
        <v>819.50000000000011</v>
      </c>
      <c r="D13" s="2"/>
      <c r="E13" s="2"/>
      <c r="F13" s="2"/>
      <c r="G13" s="2"/>
      <c r="H13" s="2"/>
      <c r="I13" s="2"/>
      <c r="J13" s="2"/>
      <c r="K13" s="2"/>
    </row>
    <row r="14" spans="1:11">
      <c r="A14" s="2" t="s">
        <v>8</v>
      </c>
      <c r="B14" s="5">
        <v>950</v>
      </c>
      <c r="C14" s="5">
        <f>B14*1.1</f>
        <v>1045</v>
      </c>
      <c r="D14" s="2"/>
      <c r="E14" s="2"/>
      <c r="F14" s="2"/>
      <c r="G14" s="2"/>
      <c r="H14" s="2"/>
      <c r="I14" s="2"/>
      <c r="J14" s="2"/>
      <c r="K14" s="2"/>
    </row>
    <row r="15" spans="1:11" ht="14.45">
      <c r="A15" s="6" t="s">
        <v>9</v>
      </c>
      <c r="B15" s="7">
        <f>SUM(B12:B14)</f>
        <v>2250</v>
      </c>
      <c r="C15" s="9">
        <f>SUM(C12:C14)</f>
        <v>2475</v>
      </c>
      <c r="D15" s="2"/>
      <c r="E15" s="2"/>
      <c r="F15" s="2"/>
      <c r="G15" s="2"/>
      <c r="H15" s="2"/>
      <c r="I15" s="2"/>
      <c r="J15" s="2"/>
      <c r="K15" s="2"/>
    </row>
    <row r="16" spans="1:11">
      <c r="A16" s="2" t="s">
        <v>10</v>
      </c>
      <c r="B16" s="4">
        <v>650</v>
      </c>
      <c r="C16" s="4">
        <f>(B16*4.5%)+B16</f>
        <v>679.25</v>
      </c>
      <c r="D16" s="4"/>
      <c r="E16" s="2"/>
      <c r="F16" s="2"/>
      <c r="G16" s="2"/>
      <c r="H16" s="2"/>
      <c r="I16" s="2"/>
      <c r="J16" s="2"/>
      <c r="K16" s="2"/>
    </row>
    <row r="17" spans="1:11">
      <c r="A17" s="2" t="s">
        <v>11</v>
      </c>
      <c r="B17" s="5">
        <v>-260</v>
      </c>
      <c r="C17" s="5">
        <f>B17-C61</f>
        <v>-395.85</v>
      </c>
      <c r="D17" s="2"/>
      <c r="E17" s="2"/>
      <c r="F17" s="2"/>
      <c r="G17" s="2"/>
      <c r="H17" s="2"/>
      <c r="I17" s="2"/>
      <c r="J17" s="2"/>
      <c r="K17" s="2"/>
    </row>
    <row r="18" spans="1:11" ht="14.45">
      <c r="A18" s="6" t="s">
        <v>12</v>
      </c>
      <c r="B18" s="7">
        <f>B16+B17</f>
        <v>390</v>
      </c>
      <c r="C18" s="9">
        <f>C16+C17</f>
        <v>283.39999999999998</v>
      </c>
      <c r="D18" s="2"/>
      <c r="E18" s="2"/>
      <c r="F18" s="2"/>
      <c r="G18" s="2"/>
      <c r="H18" s="2"/>
      <c r="I18" s="2"/>
      <c r="J18" s="2"/>
      <c r="K18" s="2"/>
    </row>
    <row r="19" spans="1:11" ht="14.45">
      <c r="A19" s="8" t="s">
        <v>13</v>
      </c>
      <c r="B19" s="9">
        <f>B18+B15</f>
        <v>2640</v>
      </c>
      <c r="C19" s="9">
        <f>C18+C15</f>
        <v>2758.4</v>
      </c>
      <c r="D19" s="2"/>
      <c r="E19" s="2"/>
      <c r="F19" s="2"/>
      <c r="G19" s="2"/>
      <c r="H19" s="2"/>
      <c r="I19" s="2"/>
      <c r="J19" s="2"/>
      <c r="K19" s="2"/>
    </row>
    <row r="20" spans="1:11">
      <c r="A20" s="2"/>
      <c r="B20" s="4"/>
      <c r="C20" s="2"/>
      <c r="D20" s="2"/>
      <c r="E20" s="2"/>
      <c r="F20" s="2"/>
      <c r="G20" s="2"/>
      <c r="H20" s="2"/>
      <c r="I20" s="2"/>
      <c r="J20" s="2"/>
      <c r="K20" s="2"/>
    </row>
    <row r="21" spans="1:11" ht="15.6">
      <c r="A21" s="3" t="s">
        <v>14</v>
      </c>
      <c r="B21" s="4"/>
      <c r="C21" s="2"/>
      <c r="D21" s="2"/>
      <c r="E21" s="2"/>
      <c r="F21" s="2"/>
      <c r="G21" s="2"/>
      <c r="H21" s="2"/>
      <c r="I21" s="2"/>
      <c r="J21" s="2"/>
      <c r="K21" s="2"/>
    </row>
    <row r="22" spans="1:11">
      <c r="A22" s="2" t="s">
        <v>15</v>
      </c>
      <c r="B22" s="4">
        <v>35</v>
      </c>
      <c r="C22" s="4">
        <f>B22*1.1</f>
        <v>38.5</v>
      </c>
      <c r="D22" s="2" t="s">
        <v>16</v>
      </c>
      <c r="E22" s="2"/>
      <c r="F22" s="2"/>
      <c r="G22" s="2"/>
      <c r="H22" s="2"/>
      <c r="I22" s="2"/>
      <c r="J22" s="2"/>
      <c r="K22" s="2"/>
    </row>
    <row r="23" spans="1:11">
      <c r="A23" s="2" t="s">
        <v>17</v>
      </c>
      <c r="B23" s="5">
        <v>75</v>
      </c>
      <c r="C23" s="5">
        <f>B23</f>
        <v>75</v>
      </c>
      <c r="D23" s="2" t="s">
        <v>18</v>
      </c>
      <c r="E23" s="2"/>
      <c r="F23" s="2"/>
      <c r="G23" s="2"/>
      <c r="H23" s="2"/>
      <c r="I23" s="2"/>
      <c r="J23" s="2"/>
      <c r="K23" s="2"/>
    </row>
    <row r="24" spans="1:11" ht="14.45">
      <c r="A24" s="6" t="s">
        <v>19</v>
      </c>
      <c r="B24" s="7">
        <f>SUM(B22:B23)</f>
        <v>110</v>
      </c>
      <c r="C24" s="7">
        <f>SUM(C22:C23)</f>
        <v>113.5</v>
      </c>
      <c r="D24" s="2"/>
      <c r="E24" s="2"/>
      <c r="F24" s="2"/>
      <c r="G24" s="2"/>
      <c r="H24" s="2"/>
      <c r="I24" s="2"/>
      <c r="J24" s="2"/>
      <c r="K24" s="2"/>
    </row>
    <row r="25" spans="1:11">
      <c r="A25" s="2" t="s">
        <v>20</v>
      </c>
      <c r="B25" s="4">
        <v>725</v>
      </c>
      <c r="C25" s="4">
        <f>B25+D84</f>
        <v>734.76</v>
      </c>
      <c r="D25" s="2"/>
      <c r="E25" s="2"/>
      <c r="F25" s="2"/>
      <c r="G25" s="2"/>
      <c r="H25" s="2"/>
      <c r="I25" s="2"/>
      <c r="J25" s="2"/>
      <c r="K25" s="2"/>
    </row>
    <row r="26" spans="1:11">
      <c r="A26" s="2" t="s">
        <v>21</v>
      </c>
      <c r="B26" s="5">
        <v>910</v>
      </c>
      <c r="C26" s="5">
        <f>B26+D86</f>
        <v>916.87</v>
      </c>
      <c r="D26" s="2"/>
      <c r="E26" s="2"/>
      <c r="F26" s="2"/>
      <c r="G26" s="2"/>
      <c r="H26" s="2"/>
      <c r="I26" s="2"/>
      <c r="J26" s="2"/>
      <c r="K26" s="2"/>
    </row>
    <row r="27" spans="1:11" ht="14.45">
      <c r="A27" s="6" t="s">
        <v>22</v>
      </c>
      <c r="B27" s="7">
        <f>B25+B26</f>
        <v>1635</v>
      </c>
      <c r="C27" s="7">
        <f>C25+C26</f>
        <v>1651.63</v>
      </c>
      <c r="D27" s="2"/>
      <c r="E27" s="2"/>
      <c r="F27" s="2"/>
      <c r="G27" s="2"/>
      <c r="H27" s="2"/>
      <c r="I27" s="2"/>
      <c r="J27" s="2"/>
      <c r="K27" s="2"/>
    </row>
    <row r="28" spans="1:11" ht="15.6">
      <c r="A28" s="3" t="s">
        <v>23</v>
      </c>
      <c r="B28" s="4"/>
      <c r="C28" s="2"/>
      <c r="D28" s="2"/>
      <c r="E28" s="2"/>
      <c r="F28" s="2"/>
      <c r="G28" s="2"/>
      <c r="H28" s="2"/>
      <c r="I28" s="2"/>
      <c r="J28" s="2"/>
      <c r="K28" s="2"/>
    </row>
    <row r="29" spans="1:11">
      <c r="A29" s="2" t="s">
        <v>24</v>
      </c>
      <c r="B29" s="4">
        <v>510</v>
      </c>
      <c r="C29" s="4" t="s">
        <v>25</v>
      </c>
      <c r="D29" s="2"/>
      <c r="E29" s="2"/>
      <c r="F29" s="2"/>
      <c r="G29" s="2"/>
      <c r="H29" s="2"/>
      <c r="I29" s="2"/>
      <c r="J29" s="2"/>
      <c r="K29" s="2"/>
    </row>
    <row r="30" spans="1:11">
      <c r="A30" s="2" t="s">
        <v>26</v>
      </c>
      <c r="B30" s="4">
        <v>125</v>
      </c>
      <c r="C30" s="4">
        <v>125</v>
      </c>
      <c r="D30" s="2"/>
      <c r="E30" s="2"/>
      <c r="F30" s="2"/>
      <c r="G30" s="2"/>
      <c r="H30" s="2"/>
      <c r="I30" s="2"/>
      <c r="J30" s="2"/>
      <c r="K30" s="2"/>
    </row>
    <row r="31" spans="1:11">
      <c r="A31" s="2" t="s">
        <v>27</v>
      </c>
      <c r="B31" s="5">
        <v>260</v>
      </c>
      <c r="C31" s="5">
        <f>B80</f>
        <v>340.53423124999995</v>
      </c>
      <c r="D31" s="2"/>
      <c r="E31" s="2"/>
      <c r="F31" s="2"/>
      <c r="G31" s="2"/>
      <c r="H31" s="2"/>
      <c r="I31" s="2"/>
      <c r="J31" s="2"/>
      <c r="K31" s="2"/>
    </row>
    <row r="32" spans="1:11" ht="14.45">
      <c r="A32" s="6" t="s">
        <v>28</v>
      </c>
      <c r="B32" s="7">
        <f>SUM(B29:B31)</f>
        <v>895</v>
      </c>
      <c r="C32" s="7">
        <f>SUM(C29:C31)</f>
        <v>465.53423124999995</v>
      </c>
      <c r="D32" s="2"/>
      <c r="E32" s="2"/>
      <c r="F32" s="2"/>
      <c r="G32" s="2"/>
      <c r="H32" s="2"/>
      <c r="I32" s="2"/>
      <c r="J32" s="2"/>
      <c r="K32" s="2"/>
    </row>
    <row r="33" spans="1:11" ht="14.45">
      <c r="A33" s="10" t="s">
        <v>29</v>
      </c>
      <c r="B33" s="9">
        <f>B24+B27+B32</f>
        <v>2640</v>
      </c>
      <c r="C33" s="9">
        <f>C24+C27+C32</f>
        <v>2230.6642312499998</v>
      </c>
      <c r="D33" s="2"/>
      <c r="E33" s="2"/>
      <c r="F33" s="2"/>
      <c r="G33" s="2"/>
      <c r="H33" s="2"/>
      <c r="I33" s="2"/>
      <c r="J33" s="2"/>
      <c r="K33" s="2"/>
    </row>
    <row r="34" spans="1:11" ht="14.45">
      <c r="A34" s="2"/>
      <c r="B34" s="18" t="s">
        <v>30</v>
      </c>
      <c r="C34" s="19">
        <f>C19-C33</f>
        <v>527.73576875000026</v>
      </c>
      <c r="D34" s="2" t="s">
        <v>31</v>
      </c>
      <c r="E34" s="2"/>
      <c r="F34" s="2"/>
      <c r="G34" s="2"/>
      <c r="H34" s="2"/>
      <c r="I34" s="2"/>
      <c r="J34" s="2"/>
      <c r="K34" s="2"/>
    </row>
    <row r="35" spans="1:11" ht="14.45">
      <c r="A35" s="2"/>
      <c r="B35" s="20" t="s">
        <v>32</v>
      </c>
      <c r="C35" s="21">
        <f>C33+C34</f>
        <v>2758.4</v>
      </c>
      <c r="D35" s="2"/>
      <c r="E35" s="2"/>
      <c r="F35" s="2"/>
      <c r="G35" s="2"/>
      <c r="H35" s="2"/>
      <c r="I35" s="2"/>
      <c r="J35" s="2"/>
      <c r="K35" s="2"/>
    </row>
    <row r="36" spans="1:11">
      <c r="A36" s="2"/>
      <c r="D36" s="2"/>
      <c r="E36" s="2"/>
      <c r="F36" s="2"/>
      <c r="G36" s="2"/>
      <c r="H36" s="2"/>
      <c r="I36" s="2"/>
      <c r="J36" s="2"/>
      <c r="K36" s="2"/>
    </row>
    <row r="37" spans="1:1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2" spans="1:11" ht="15.6">
      <c r="A52" s="1" t="s">
        <v>0</v>
      </c>
      <c r="B52" s="2"/>
      <c r="C52" s="2"/>
    </row>
    <row r="53" spans="1:11" ht="15.6">
      <c r="A53" s="1" t="s">
        <v>33</v>
      </c>
      <c r="B53" s="2"/>
      <c r="C53" s="2"/>
    </row>
    <row r="54" spans="1:11" ht="15.6">
      <c r="A54" s="1" t="s">
        <v>2</v>
      </c>
      <c r="B54" s="2"/>
      <c r="C54" s="2"/>
    </row>
    <row r="55" spans="1:11">
      <c r="A55" s="2"/>
      <c r="B55" s="2"/>
      <c r="C55" s="2"/>
    </row>
    <row r="56" spans="1:11" ht="14.45">
      <c r="A56" s="2"/>
      <c r="B56" s="10">
        <v>2023</v>
      </c>
      <c r="C56" s="10">
        <v>2024</v>
      </c>
    </row>
    <row r="57" spans="1:11" ht="15.6">
      <c r="A57" s="1" t="s">
        <v>34</v>
      </c>
      <c r="B57" s="4">
        <v>2575</v>
      </c>
      <c r="C57" s="4">
        <v>2832.5</v>
      </c>
    </row>
    <row r="58" spans="1:11" ht="15.6">
      <c r="A58" s="1" t="s">
        <v>35</v>
      </c>
      <c r="B58" s="5">
        <f>B57*25%</f>
        <v>643.75</v>
      </c>
      <c r="C58" s="5">
        <f>C57*22%</f>
        <v>623.15</v>
      </c>
    </row>
    <row r="59" spans="1:11" ht="15.6">
      <c r="A59" s="1" t="s">
        <v>36</v>
      </c>
      <c r="B59" s="4">
        <f>B57-B58</f>
        <v>1931.25</v>
      </c>
      <c r="C59" s="4">
        <f>C57-C58</f>
        <v>2209.35</v>
      </c>
    </row>
    <row r="60" spans="1:11" ht="15.6">
      <c r="A60" s="1" t="s">
        <v>37</v>
      </c>
      <c r="B60" s="4">
        <v>1250</v>
      </c>
      <c r="C60" s="4">
        <f>B60/B57*C57</f>
        <v>1375</v>
      </c>
    </row>
    <row r="61" spans="1:11" ht="15.6">
      <c r="A61" s="1" t="s">
        <v>38</v>
      </c>
      <c r="B61" s="5">
        <f>B16/5</f>
        <v>130</v>
      </c>
      <c r="C61" s="5">
        <f>C16/5</f>
        <v>135.85</v>
      </c>
    </row>
    <row r="62" spans="1:11" ht="15.6">
      <c r="A62" s="1" t="s">
        <v>39</v>
      </c>
      <c r="B62" s="4">
        <f>B59-B60-B61</f>
        <v>551.25</v>
      </c>
      <c r="C62" s="4">
        <f>C59-C60-C61</f>
        <v>698.49999999999989</v>
      </c>
    </row>
    <row r="63" spans="1:11" ht="15.6">
      <c r="A63" s="1" t="s">
        <v>40</v>
      </c>
      <c r="B63" s="5">
        <f>11%*B26+B25*9%</f>
        <v>165.35</v>
      </c>
      <c r="C63" s="5">
        <f>11%*C26+C25*9%</f>
        <v>166.98410000000001</v>
      </c>
    </row>
    <row r="64" spans="1:11" ht="15.6">
      <c r="A64" s="1" t="s">
        <v>41</v>
      </c>
      <c r="B64" s="4">
        <f>B62-B63</f>
        <v>385.9</v>
      </c>
      <c r="C64" s="4">
        <f>C62-C63</f>
        <v>531.51589999999987</v>
      </c>
    </row>
    <row r="65" spans="1:3" ht="15.6">
      <c r="A65" s="1" t="s">
        <v>42</v>
      </c>
      <c r="B65" s="5">
        <f>B64*25%</f>
        <v>96.474999999999994</v>
      </c>
      <c r="C65" s="5">
        <f>C64*25%</f>
        <v>132.87897499999997</v>
      </c>
    </row>
    <row r="66" spans="1:3" ht="16.149999999999999" thickBot="1">
      <c r="A66" s="3" t="s">
        <v>43</v>
      </c>
      <c r="B66" s="13">
        <f>B64-B65</f>
        <v>289.42499999999995</v>
      </c>
      <c r="C66" s="13">
        <f>C64-C65</f>
        <v>398.63692499999991</v>
      </c>
    </row>
    <row r="67" spans="1:3" thickTop="1"/>
    <row r="69" spans="1:3" ht="15.6">
      <c r="A69" s="1" t="s">
        <v>0</v>
      </c>
    </row>
    <row r="70" spans="1:3" ht="15.6">
      <c r="A70" s="1" t="s">
        <v>44</v>
      </c>
    </row>
    <row r="71" spans="1:3" ht="15.6">
      <c r="A71" s="1" t="s">
        <v>2</v>
      </c>
    </row>
    <row r="72" spans="1:3" ht="15.6">
      <c r="A72" s="1" t="s">
        <v>4</v>
      </c>
    </row>
    <row r="74" spans="1:3" ht="15.6">
      <c r="A74" s="1" t="s">
        <v>45</v>
      </c>
      <c r="B74" s="11">
        <v>260</v>
      </c>
      <c r="C74" t="s">
        <v>46</v>
      </c>
    </row>
    <row r="75" spans="1:3" ht="15.6">
      <c r="A75" s="1" t="s">
        <v>47</v>
      </c>
      <c r="B75" s="12">
        <f>C66</f>
        <v>398.63692499999991</v>
      </c>
      <c r="C75" t="s">
        <v>48</v>
      </c>
    </row>
    <row r="76" spans="1:3" ht="30" customHeight="1">
      <c r="A76" s="14" t="s">
        <v>49</v>
      </c>
      <c r="B76" s="11">
        <f>B74+B75</f>
        <v>658.63692499999991</v>
      </c>
    </row>
    <row r="77" spans="1:3" ht="15.6">
      <c r="A77" s="1" t="s">
        <v>50</v>
      </c>
      <c r="B77" s="12">
        <f>B29*0.15</f>
        <v>76.5</v>
      </c>
      <c r="C77" t="s">
        <v>51</v>
      </c>
    </row>
    <row r="78" spans="1:3" ht="15.6">
      <c r="A78" s="1" t="s">
        <v>52</v>
      </c>
      <c r="B78" s="11">
        <f>B76-B77</f>
        <v>582.13692499999991</v>
      </c>
    </row>
    <row r="79" spans="1:3" ht="15.6">
      <c r="A79" s="1" t="s">
        <v>53</v>
      </c>
      <c r="B79" s="12">
        <f>(C66-B77)*75%</f>
        <v>241.60269374999993</v>
      </c>
      <c r="C79" t="s">
        <v>54</v>
      </c>
    </row>
    <row r="80" spans="1:3" ht="16.149999999999999" thickBot="1">
      <c r="A80" s="1" t="s">
        <v>55</v>
      </c>
      <c r="B80" s="15">
        <f>B78-B79</f>
        <v>340.53423124999995</v>
      </c>
    </row>
    <row r="81" spans="1:4" thickTop="1"/>
    <row r="82" spans="1:4">
      <c r="C82" s="22"/>
    </row>
    <row r="83" spans="1:4" ht="15.6">
      <c r="A83" s="1" t="s">
        <v>56</v>
      </c>
      <c r="B83" s="26"/>
      <c r="C83" s="27" t="s">
        <v>57</v>
      </c>
      <c r="D83" s="28" t="s">
        <v>58</v>
      </c>
    </row>
    <row r="84" spans="1:4" ht="15.6">
      <c r="A84" s="1" t="s">
        <v>59</v>
      </c>
      <c r="B84" s="11">
        <f>B25</f>
        <v>725</v>
      </c>
      <c r="C84" s="24">
        <f>B84/B$88</f>
        <v>0.2865612648221344</v>
      </c>
      <c r="D84" s="4">
        <v>9.76</v>
      </c>
    </row>
    <row r="85" spans="1:4" ht="15.6">
      <c r="A85" s="1" t="s">
        <v>60</v>
      </c>
      <c r="B85" s="11">
        <f>B26</f>
        <v>910</v>
      </c>
      <c r="C85" s="24">
        <f>B85/B$88</f>
        <v>0.35968379446640314</v>
      </c>
      <c r="D85" s="4">
        <v>12.25</v>
      </c>
    </row>
    <row r="86" spans="1:4">
      <c r="A86" s="2" t="s">
        <v>24</v>
      </c>
      <c r="B86" s="4">
        <v>510</v>
      </c>
      <c r="C86" s="24">
        <f>B86/B$88</f>
        <v>0.20158102766798419</v>
      </c>
      <c r="D86" s="4">
        <v>6.87</v>
      </c>
    </row>
    <row r="87" spans="1:4">
      <c r="A87" s="2" t="s">
        <v>61</v>
      </c>
      <c r="B87" s="5">
        <f>B30+B31</f>
        <v>385</v>
      </c>
      <c r="C87" s="25">
        <f>B87/B$88</f>
        <v>0.15217391304347827</v>
      </c>
      <c r="D87" s="17">
        <v>5.18</v>
      </c>
    </row>
    <row r="88" spans="1:4" ht="14.45">
      <c r="A88" s="2"/>
      <c r="B88" s="9">
        <f>SUM(B84:B87)</f>
        <v>2530</v>
      </c>
      <c r="C88" s="30">
        <v>1</v>
      </c>
      <c r="D88" s="29">
        <f>SUM(D84:D87)</f>
        <v>34.06</v>
      </c>
    </row>
    <row r="89" spans="1:4">
      <c r="C89" s="23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32D6F-C3CC-4470-B17B-48F5903140AB}">
  <dimension ref="A1:K89"/>
  <sheetViews>
    <sheetView topLeftCell="A75" zoomScale="110" zoomScaleNormal="110" workbookViewId="0">
      <selection activeCell="B84" sqref="B84:D88"/>
    </sheetView>
  </sheetViews>
  <sheetFormatPr defaultColWidth="11.42578125" defaultRowHeight="14.45"/>
  <cols>
    <col min="1" max="1" width="40.7109375" customWidth="1"/>
    <col min="2" max="2" width="21.140625" bestFit="1" customWidth="1"/>
  </cols>
  <sheetData>
    <row r="1" spans="1:11" ht="15.6">
      <c r="A1" s="1"/>
      <c r="B1" s="1"/>
      <c r="C1" s="2"/>
      <c r="D1" s="2"/>
      <c r="E1" s="2"/>
      <c r="F1" s="2"/>
      <c r="G1" s="2"/>
      <c r="H1" s="2"/>
      <c r="I1" s="2"/>
      <c r="J1" s="2"/>
      <c r="K1" s="2"/>
    </row>
    <row r="2" spans="1:11" ht="15.6">
      <c r="A2" s="1"/>
      <c r="B2" s="1"/>
      <c r="C2" s="2"/>
      <c r="D2" s="2"/>
      <c r="E2" s="2"/>
      <c r="F2" s="2"/>
      <c r="G2" s="2"/>
      <c r="H2" s="2"/>
      <c r="I2" s="2"/>
      <c r="J2" s="2"/>
      <c r="K2" s="2"/>
    </row>
    <row r="3" spans="1:11" ht="15.6">
      <c r="A3" s="1"/>
      <c r="B3" s="1"/>
      <c r="C3" s="2"/>
      <c r="D3" s="2"/>
      <c r="E3" s="2"/>
      <c r="F3" s="2"/>
      <c r="G3" s="2"/>
      <c r="H3" s="2"/>
      <c r="I3" s="2"/>
      <c r="J3" s="2"/>
      <c r="K3" s="2"/>
    </row>
    <row r="4" spans="1:11" ht="15.6">
      <c r="A4" s="1"/>
      <c r="B4" s="1"/>
      <c r="C4" s="2"/>
      <c r="D4" s="2"/>
      <c r="E4" s="2"/>
      <c r="F4" s="2"/>
      <c r="G4" s="2"/>
      <c r="H4" s="2"/>
      <c r="I4" s="2"/>
      <c r="J4" s="2"/>
      <c r="K4" s="2"/>
    </row>
    <row r="5" spans="1:11" ht="15.6">
      <c r="A5" s="1"/>
      <c r="B5" s="1"/>
      <c r="C5" s="2"/>
      <c r="D5" s="2"/>
      <c r="E5" s="2"/>
      <c r="F5" s="2"/>
      <c r="G5" s="2"/>
      <c r="H5" s="2"/>
      <c r="I5" s="2"/>
      <c r="J5" s="2"/>
      <c r="K5" s="2"/>
    </row>
    <row r="6" spans="1:11" ht="15.6">
      <c r="A6" s="1" t="s">
        <v>0</v>
      </c>
      <c r="B6" s="1"/>
      <c r="C6" s="2"/>
      <c r="D6" s="2"/>
      <c r="E6" s="2"/>
      <c r="F6" s="2"/>
      <c r="G6" s="2"/>
      <c r="H6" s="2"/>
      <c r="I6" s="2"/>
      <c r="J6" s="2"/>
      <c r="K6" s="2"/>
    </row>
    <row r="7" spans="1:11" ht="15.6">
      <c r="A7" s="1" t="s">
        <v>1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ht="15.6">
      <c r="A8" s="1" t="s">
        <v>2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15.6">
      <c r="A10" s="2"/>
      <c r="B10" s="3" t="s">
        <v>3</v>
      </c>
      <c r="C10" s="2" t="s">
        <v>4</v>
      </c>
      <c r="D10" s="2"/>
      <c r="E10" s="2"/>
      <c r="F10" s="2"/>
      <c r="G10" s="2"/>
      <c r="H10" s="2"/>
      <c r="I10" s="2"/>
      <c r="J10" s="2"/>
      <c r="K10" s="2"/>
    </row>
    <row r="11" spans="1:11" ht="15.6">
      <c r="A11" s="3" t="s">
        <v>5</v>
      </c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>
      <c r="A12" s="2" t="s">
        <v>6</v>
      </c>
      <c r="B12" s="4">
        <v>555</v>
      </c>
      <c r="C12" s="16">
        <f>B12*1.1</f>
        <v>610.5</v>
      </c>
      <c r="D12" s="2"/>
      <c r="E12" s="2"/>
      <c r="F12" s="2"/>
      <c r="G12" s="2"/>
      <c r="H12" s="2"/>
      <c r="I12" s="2"/>
      <c r="J12" s="2"/>
      <c r="K12" s="2"/>
    </row>
    <row r="13" spans="1:11">
      <c r="A13" s="2" t="s">
        <v>7</v>
      </c>
      <c r="B13" s="4">
        <v>745</v>
      </c>
      <c r="C13" s="4">
        <f t="shared" ref="C13:C14" si="0">B13*1.1</f>
        <v>819.50000000000011</v>
      </c>
      <c r="D13" s="2"/>
      <c r="E13" s="2"/>
      <c r="F13" s="2"/>
      <c r="G13" s="2"/>
      <c r="H13" s="2"/>
      <c r="I13" s="2"/>
      <c r="J13" s="2"/>
      <c r="K13" s="2"/>
    </row>
    <row r="14" spans="1:11">
      <c r="A14" s="2" t="s">
        <v>8</v>
      </c>
      <c r="B14" s="5">
        <v>950</v>
      </c>
      <c r="C14" s="5">
        <f t="shared" si="0"/>
        <v>1045</v>
      </c>
      <c r="D14" s="2"/>
      <c r="E14" s="2"/>
      <c r="F14" s="2"/>
      <c r="G14" s="2"/>
      <c r="H14" s="2"/>
      <c r="I14" s="2"/>
      <c r="J14" s="2"/>
      <c r="K14" s="2"/>
    </row>
    <row r="15" spans="1:11">
      <c r="A15" s="6" t="s">
        <v>9</v>
      </c>
      <c r="B15" s="7">
        <f>SUM(B12:B14)</f>
        <v>2250</v>
      </c>
      <c r="C15" s="9">
        <f>SUM(C12:C14)</f>
        <v>2475</v>
      </c>
      <c r="D15" s="2"/>
      <c r="E15" s="2"/>
      <c r="F15" s="2"/>
      <c r="G15" s="2"/>
      <c r="H15" s="2"/>
      <c r="I15" s="2"/>
      <c r="J15" s="2"/>
      <c r="K15" s="2"/>
    </row>
    <row r="16" spans="1:11">
      <c r="A16" s="2" t="s">
        <v>10</v>
      </c>
      <c r="B16" s="4">
        <v>650</v>
      </c>
      <c r="C16" s="4">
        <f>(B16*4.5%)+B16</f>
        <v>679.25</v>
      </c>
      <c r="D16" s="4"/>
      <c r="E16" s="2"/>
      <c r="F16" s="2"/>
      <c r="G16" s="2"/>
      <c r="H16" s="2"/>
      <c r="I16" s="2"/>
      <c r="J16" s="2"/>
      <c r="K16" s="2"/>
    </row>
    <row r="17" spans="1:11">
      <c r="A17" s="2" t="s">
        <v>11</v>
      </c>
      <c r="B17" s="5">
        <v>-260</v>
      </c>
      <c r="C17" s="5">
        <f>B17-C61</f>
        <v>-395.85</v>
      </c>
      <c r="D17" s="2"/>
      <c r="E17" s="2"/>
      <c r="F17" s="2"/>
      <c r="G17" s="2"/>
      <c r="H17" s="2"/>
      <c r="I17" s="2"/>
      <c r="J17" s="2"/>
      <c r="K17" s="2"/>
    </row>
    <row r="18" spans="1:11">
      <c r="A18" s="6" t="s">
        <v>12</v>
      </c>
      <c r="B18" s="7">
        <f>B16+B17</f>
        <v>390</v>
      </c>
      <c r="C18" s="9">
        <f>C16+C17</f>
        <v>283.39999999999998</v>
      </c>
      <c r="D18" s="2"/>
      <c r="E18" s="2"/>
      <c r="F18" s="2"/>
      <c r="G18" s="2"/>
      <c r="H18" s="2"/>
      <c r="I18" s="2"/>
      <c r="J18" s="2"/>
      <c r="K18" s="2"/>
    </row>
    <row r="19" spans="1:11">
      <c r="A19" s="8" t="s">
        <v>13</v>
      </c>
      <c r="B19" s="9">
        <f>B18+B15</f>
        <v>2640</v>
      </c>
      <c r="C19" s="9">
        <f>C18+C15</f>
        <v>2758.4</v>
      </c>
      <c r="D19" s="2"/>
      <c r="E19" s="2"/>
      <c r="F19" s="2"/>
      <c r="G19" s="2"/>
      <c r="H19" s="2"/>
      <c r="I19" s="2"/>
      <c r="J19" s="2"/>
      <c r="K19" s="2"/>
    </row>
    <row r="20" spans="1:11">
      <c r="A20" s="2"/>
      <c r="B20" s="4"/>
      <c r="C20" s="2"/>
      <c r="D20" s="2"/>
      <c r="E20" s="2"/>
      <c r="F20" s="2"/>
      <c r="G20" s="2"/>
      <c r="H20" s="2"/>
      <c r="I20" s="2"/>
      <c r="J20" s="2"/>
      <c r="K20" s="2"/>
    </row>
    <row r="21" spans="1:11" ht="15.6">
      <c r="A21" s="3" t="s">
        <v>14</v>
      </c>
      <c r="B21" s="4"/>
      <c r="C21" s="2"/>
      <c r="D21" s="2"/>
      <c r="E21" s="2"/>
      <c r="F21" s="2"/>
      <c r="G21" s="2"/>
      <c r="H21" s="2"/>
      <c r="I21" s="2"/>
      <c r="J21" s="2"/>
      <c r="K21" s="2"/>
    </row>
    <row r="22" spans="1:11">
      <c r="A22" s="2" t="s">
        <v>15</v>
      </c>
      <c r="B22" s="4">
        <v>35</v>
      </c>
      <c r="C22" s="4">
        <f>B22*1.1</f>
        <v>38.5</v>
      </c>
      <c r="D22" s="2" t="s">
        <v>16</v>
      </c>
      <c r="E22" s="2"/>
      <c r="F22" s="2"/>
      <c r="G22" s="2"/>
      <c r="H22" s="2"/>
      <c r="I22" s="2"/>
      <c r="J22" s="2"/>
      <c r="K22" s="2"/>
    </row>
    <row r="23" spans="1:11">
      <c r="A23" s="2" t="s">
        <v>17</v>
      </c>
      <c r="B23" s="5">
        <v>75</v>
      </c>
      <c r="C23" s="5">
        <f>B23</f>
        <v>75</v>
      </c>
      <c r="D23" s="2" t="s">
        <v>18</v>
      </c>
      <c r="E23" s="2"/>
      <c r="F23" s="2"/>
      <c r="G23" s="2"/>
      <c r="H23" s="2"/>
      <c r="I23" s="2"/>
      <c r="J23" s="2"/>
      <c r="K23" s="2"/>
    </row>
    <row r="24" spans="1:11">
      <c r="A24" s="6" t="s">
        <v>19</v>
      </c>
      <c r="B24" s="7">
        <f>SUM(B22:B23)</f>
        <v>110</v>
      </c>
      <c r="C24" s="7">
        <f>SUM(C22:C23)</f>
        <v>113.5</v>
      </c>
      <c r="D24" s="2"/>
      <c r="E24" s="2"/>
      <c r="F24" s="2"/>
      <c r="G24" s="2"/>
      <c r="H24" s="2"/>
      <c r="I24" s="2"/>
      <c r="J24" s="2"/>
      <c r="K24" s="2"/>
    </row>
    <row r="25" spans="1:11">
      <c r="A25" s="2" t="s">
        <v>20</v>
      </c>
      <c r="B25" s="4">
        <v>725</v>
      </c>
      <c r="C25" s="4">
        <v>725</v>
      </c>
      <c r="D25" s="2"/>
      <c r="E25" s="2"/>
      <c r="F25" s="2"/>
      <c r="G25" s="2"/>
      <c r="H25" s="2"/>
      <c r="I25" s="2"/>
      <c r="J25" s="2"/>
      <c r="K25" s="2"/>
    </row>
    <row r="26" spans="1:11">
      <c r="A26" s="2" t="s">
        <v>21</v>
      </c>
      <c r="B26" s="5">
        <v>910</v>
      </c>
      <c r="C26" s="5">
        <v>910</v>
      </c>
      <c r="D26" s="2"/>
      <c r="E26" s="2"/>
      <c r="F26" s="2"/>
      <c r="G26" s="2"/>
      <c r="H26" s="2"/>
      <c r="I26" s="2"/>
      <c r="J26" s="2"/>
      <c r="K26" s="2"/>
    </row>
    <row r="27" spans="1:11">
      <c r="A27" s="6" t="s">
        <v>22</v>
      </c>
      <c r="B27" s="7">
        <f>B25+B26</f>
        <v>1635</v>
      </c>
      <c r="C27" s="7">
        <f>C25+C26</f>
        <v>1635</v>
      </c>
      <c r="D27" s="2"/>
      <c r="E27" s="2"/>
      <c r="F27" s="2"/>
      <c r="G27" s="2"/>
      <c r="H27" s="2"/>
      <c r="I27" s="2"/>
      <c r="J27" s="2"/>
      <c r="K27" s="2"/>
    </row>
    <row r="28" spans="1:11" ht="15.6">
      <c r="A28" s="3" t="s">
        <v>23</v>
      </c>
      <c r="B28" s="4"/>
      <c r="C28" s="2"/>
      <c r="D28" s="2"/>
      <c r="E28" s="2"/>
      <c r="F28" s="2"/>
      <c r="G28" s="2"/>
      <c r="H28" s="2"/>
      <c r="I28" s="2"/>
      <c r="J28" s="2"/>
      <c r="K28" s="2"/>
    </row>
    <row r="29" spans="1:11">
      <c r="A29" s="2" t="s">
        <v>24</v>
      </c>
      <c r="B29" s="4">
        <v>510</v>
      </c>
      <c r="C29" s="4">
        <v>510</v>
      </c>
      <c r="D29" s="2"/>
      <c r="E29" s="2"/>
      <c r="F29" s="2"/>
      <c r="G29" s="2"/>
      <c r="H29" s="2"/>
      <c r="I29" s="2"/>
      <c r="J29" s="2"/>
      <c r="K29" s="2"/>
    </row>
    <row r="30" spans="1:11">
      <c r="A30" s="2" t="s">
        <v>26</v>
      </c>
      <c r="B30" s="4">
        <v>125</v>
      </c>
      <c r="C30" s="4">
        <v>125</v>
      </c>
      <c r="D30" s="2"/>
      <c r="E30" s="2"/>
      <c r="F30" s="2"/>
      <c r="G30" s="2"/>
      <c r="H30" s="2"/>
      <c r="I30" s="2"/>
      <c r="J30" s="2"/>
      <c r="K30" s="2"/>
    </row>
    <row r="31" spans="1:11">
      <c r="A31" s="2" t="s">
        <v>27</v>
      </c>
      <c r="B31" s="5">
        <v>260</v>
      </c>
      <c r="C31" s="5">
        <f>B80</f>
        <v>340.84062500000005</v>
      </c>
      <c r="D31" s="2"/>
      <c r="E31" s="2"/>
      <c r="F31" s="2"/>
      <c r="G31" s="2"/>
      <c r="H31" s="2"/>
      <c r="I31" s="2"/>
      <c r="J31" s="2"/>
      <c r="K31" s="2"/>
    </row>
    <row r="32" spans="1:11">
      <c r="A32" s="6" t="s">
        <v>28</v>
      </c>
      <c r="B32" s="7">
        <f>SUM(B29:B31)</f>
        <v>895</v>
      </c>
      <c r="C32" s="7">
        <f>SUM(C29:C31)</f>
        <v>975.84062500000005</v>
      </c>
      <c r="D32" s="2"/>
      <c r="E32" s="2"/>
      <c r="F32" s="2"/>
      <c r="G32" s="2"/>
      <c r="H32" s="2"/>
      <c r="I32" s="2"/>
      <c r="J32" s="2"/>
      <c r="K32" s="2"/>
    </row>
    <row r="33" spans="1:11">
      <c r="A33" s="10" t="s">
        <v>29</v>
      </c>
      <c r="B33" s="9">
        <f>B24+B27+B32</f>
        <v>2640</v>
      </c>
      <c r="C33" s="9">
        <f>C24+C27+C32</f>
        <v>2724.3406249999998</v>
      </c>
      <c r="D33" s="2"/>
      <c r="E33" s="2"/>
      <c r="F33" s="2"/>
      <c r="G33" s="2"/>
      <c r="H33" s="2"/>
      <c r="I33" s="2"/>
      <c r="J33" s="2"/>
      <c r="K33" s="2"/>
    </row>
    <row r="34" spans="1:11">
      <c r="A34" s="2"/>
      <c r="B34" s="18" t="s">
        <v>30</v>
      </c>
      <c r="C34" s="19">
        <f>C19-C33</f>
        <v>34.059375000000273</v>
      </c>
      <c r="D34" s="2" t="s">
        <v>31</v>
      </c>
      <c r="E34" s="2"/>
      <c r="F34" s="2"/>
      <c r="G34" s="2"/>
      <c r="H34" s="2"/>
      <c r="I34" s="2"/>
      <c r="J34" s="2"/>
      <c r="K34" s="2"/>
    </row>
    <row r="35" spans="1:11">
      <c r="A35" s="2"/>
      <c r="B35" s="20" t="s">
        <v>32</v>
      </c>
      <c r="C35" s="21">
        <f>C33+C34</f>
        <v>2758.4</v>
      </c>
      <c r="D35" s="2"/>
      <c r="E35" s="2"/>
      <c r="F35" s="2"/>
      <c r="G35" s="2"/>
      <c r="H35" s="2"/>
      <c r="I35" s="2"/>
      <c r="J35" s="2"/>
      <c r="K35" s="2"/>
    </row>
    <row r="36" spans="1:11">
      <c r="A36" s="2"/>
      <c r="D36" s="2"/>
      <c r="E36" s="2"/>
      <c r="F36" s="2"/>
      <c r="G36" s="2"/>
      <c r="H36" s="2"/>
      <c r="I36" s="2"/>
      <c r="J36" s="2"/>
      <c r="K36" s="2"/>
    </row>
    <row r="37" spans="1:1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2" spans="1:11" ht="15.6">
      <c r="A52" s="1" t="s">
        <v>0</v>
      </c>
      <c r="B52" s="2"/>
      <c r="C52" s="2"/>
    </row>
    <row r="53" spans="1:11" ht="15.6">
      <c r="A53" s="1" t="s">
        <v>33</v>
      </c>
      <c r="B53" s="2"/>
      <c r="C53" s="2"/>
    </row>
    <row r="54" spans="1:11" ht="15.6">
      <c r="A54" s="1" t="s">
        <v>2</v>
      </c>
      <c r="B54" s="2"/>
      <c r="C54" s="2"/>
    </row>
    <row r="55" spans="1:11">
      <c r="A55" s="2"/>
      <c r="B55" s="2"/>
      <c r="C55" s="2"/>
    </row>
    <row r="56" spans="1:11">
      <c r="A56" s="2"/>
      <c r="B56" s="10">
        <v>2023</v>
      </c>
      <c r="C56" s="10">
        <v>2024</v>
      </c>
    </row>
    <row r="57" spans="1:11" ht="15.6">
      <c r="A57" s="1" t="s">
        <v>34</v>
      </c>
      <c r="B57" s="4">
        <v>2575</v>
      </c>
      <c r="C57" s="4">
        <v>2832.5</v>
      </c>
    </row>
    <row r="58" spans="1:11" ht="15.6">
      <c r="A58" s="1" t="s">
        <v>35</v>
      </c>
      <c r="B58" s="5">
        <f>B57*25%</f>
        <v>643.75</v>
      </c>
      <c r="C58" s="5">
        <f>C57*22%</f>
        <v>623.15</v>
      </c>
    </row>
    <row r="59" spans="1:11" ht="15.6">
      <c r="A59" s="1" t="s">
        <v>36</v>
      </c>
      <c r="B59" s="4">
        <f>B57-B58</f>
        <v>1931.25</v>
      </c>
      <c r="C59" s="4">
        <f>C57-C58</f>
        <v>2209.35</v>
      </c>
    </row>
    <row r="60" spans="1:11" ht="15.6">
      <c r="A60" s="1" t="s">
        <v>37</v>
      </c>
      <c r="B60" s="4">
        <v>1250</v>
      </c>
      <c r="C60" s="4">
        <f>B60/B57*C57</f>
        <v>1375</v>
      </c>
    </row>
    <row r="61" spans="1:11" ht="15.6">
      <c r="A61" s="1" t="s">
        <v>38</v>
      </c>
      <c r="B61" s="5">
        <f>B16/5</f>
        <v>130</v>
      </c>
      <c r="C61" s="5">
        <f>C16/5</f>
        <v>135.85</v>
      </c>
    </row>
    <row r="62" spans="1:11" ht="15.6">
      <c r="A62" s="1" t="s">
        <v>39</v>
      </c>
      <c r="B62" s="4">
        <f>B59-B60-B61</f>
        <v>551.25</v>
      </c>
      <c r="C62" s="4">
        <f>C59-C60-C61</f>
        <v>698.49999999999989</v>
      </c>
    </row>
    <row r="63" spans="1:11" ht="15.6">
      <c r="A63" s="1" t="s">
        <v>40</v>
      </c>
      <c r="B63" s="5">
        <f>11%*B26+B25*9%</f>
        <v>165.35</v>
      </c>
      <c r="C63" s="5">
        <f>11%*C26+C25*9%</f>
        <v>165.35</v>
      </c>
    </row>
    <row r="64" spans="1:11" ht="15.6">
      <c r="A64" s="1" t="s">
        <v>41</v>
      </c>
      <c r="B64" s="4">
        <f>B62-B63</f>
        <v>385.9</v>
      </c>
      <c r="C64" s="4">
        <f>C62-C63</f>
        <v>533.14999999999986</v>
      </c>
    </row>
    <row r="65" spans="1:3" ht="15.6">
      <c r="A65" s="1" t="s">
        <v>42</v>
      </c>
      <c r="B65" s="5">
        <f>B64*25%</f>
        <v>96.474999999999994</v>
      </c>
      <c r="C65" s="5">
        <f>C64*25%</f>
        <v>133.28749999999997</v>
      </c>
    </row>
    <row r="66" spans="1:3" ht="16.149999999999999" thickBot="1">
      <c r="A66" s="3" t="s">
        <v>43</v>
      </c>
      <c r="B66" s="13">
        <f>B64-B65</f>
        <v>289.42499999999995</v>
      </c>
      <c r="C66" s="13">
        <f>C64-C65</f>
        <v>399.8624999999999</v>
      </c>
    </row>
    <row r="67" spans="1:3" ht="15" thickTop="1"/>
    <row r="69" spans="1:3" ht="15.6">
      <c r="A69" s="1" t="s">
        <v>0</v>
      </c>
      <c r="B69" s="2"/>
    </row>
    <row r="70" spans="1:3" ht="15.6">
      <c r="A70" s="1" t="s">
        <v>44</v>
      </c>
      <c r="B70" s="2"/>
    </row>
    <row r="71" spans="1:3" ht="15.6">
      <c r="A71" s="1" t="s">
        <v>2</v>
      </c>
      <c r="B71" s="2"/>
    </row>
    <row r="72" spans="1:3" ht="15.6">
      <c r="A72" s="1" t="s">
        <v>4</v>
      </c>
      <c r="B72" s="2"/>
    </row>
    <row r="73" spans="1:3">
      <c r="A73" s="2"/>
      <c r="B73" s="2"/>
    </row>
    <row r="74" spans="1:3" ht="15.6">
      <c r="A74" s="1" t="s">
        <v>45</v>
      </c>
      <c r="B74" s="4">
        <v>260</v>
      </c>
      <c r="C74" t="s">
        <v>46</v>
      </c>
    </row>
    <row r="75" spans="1:3" ht="15.6">
      <c r="A75" s="1" t="s">
        <v>47</v>
      </c>
      <c r="B75" s="5">
        <f>C66</f>
        <v>399.8624999999999</v>
      </c>
      <c r="C75" t="s">
        <v>48</v>
      </c>
    </row>
    <row r="76" spans="1:3" ht="30" customHeight="1">
      <c r="A76" s="14" t="s">
        <v>49</v>
      </c>
      <c r="B76" s="4">
        <f>B74+B75</f>
        <v>659.86249999999995</v>
      </c>
    </row>
    <row r="77" spans="1:3" ht="15.6">
      <c r="A77" s="1" t="s">
        <v>50</v>
      </c>
      <c r="B77" s="5">
        <f>B29*0.15</f>
        <v>76.5</v>
      </c>
      <c r="C77" t="s">
        <v>51</v>
      </c>
    </row>
    <row r="78" spans="1:3" ht="15.6">
      <c r="A78" s="1" t="s">
        <v>52</v>
      </c>
      <c r="B78" s="4">
        <f>B76-B77</f>
        <v>583.36249999999995</v>
      </c>
    </row>
    <row r="79" spans="1:3" ht="15.6">
      <c r="A79" s="1" t="s">
        <v>53</v>
      </c>
      <c r="B79" s="5">
        <f>(C66-B77)*75%</f>
        <v>242.52187499999991</v>
      </c>
      <c r="C79" t="s">
        <v>54</v>
      </c>
    </row>
    <row r="80" spans="1:3" ht="16.149999999999999" thickBot="1">
      <c r="A80" s="1" t="s">
        <v>55</v>
      </c>
      <c r="B80" s="13">
        <f>B78-B79</f>
        <v>340.84062500000005</v>
      </c>
    </row>
    <row r="81" spans="1:4" ht="15" thickTop="1"/>
    <row r="82" spans="1:4">
      <c r="C82" s="22"/>
    </row>
    <row r="83" spans="1:4" ht="15.6">
      <c r="A83" s="1" t="s">
        <v>56</v>
      </c>
      <c r="B83" s="10"/>
      <c r="C83" s="31" t="s">
        <v>57</v>
      </c>
      <c r="D83" s="32" t="s">
        <v>58</v>
      </c>
    </row>
    <row r="84" spans="1:4" ht="15.6">
      <c r="A84" s="1" t="s">
        <v>59</v>
      </c>
      <c r="B84" s="4">
        <f>B25</f>
        <v>725</v>
      </c>
      <c r="C84" s="33">
        <f>B84/B$88</f>
        <v>0.2865612648221344</v>
      </c>
      <c r="D84" s="4">
        <f>C$34*C84</f>
        <v>9.7600975790514628</v>
      </c>
    </row>
    <row r="85" spans="1:4" ht="15.6">
      <c r="A85" s="1" t="s">
        <v>60</v>
      </c>
      <c r="B85" s="4">
        <f>B26</f>
        <v>910</v>
      </c>
      <c r="C85" s="33">
        <f t="shared" ref="C85:C87" si="1">B85/B$88</f>
        <v>0.35968379446640314</v>
      </c>
      <c r="D85" s="4">
        <f>C$34*C85</f>
        <v>12.250605237154248</v>
      </c>
    </row>
    <row r="86" spans="1:4">
      <c r="A86" s="2" t="s">
        <v>24</v>
      </c>
      <c r="B86" s="4">
        <v>510</v>
      </c>
      <c r="C86" s="33">
        <f t="shared" si="1"/>
        <v>0.20158102766798419</v>
      </c>
      <c r="D86" s="4">
        <f>C$34*C86</f>
        <v>6.8657238142293044</v>
      </c>
    </row>
    <row r="87" spans="1:4">
      <c r="A87" s="2" t="s">
        <v>61</v>
      </c>
      <c r="B87" s="5">
        <f>B30+B31</f>
        <v>385</v>
      </c>
      <c r="C87" s="34">
        <f t="shared" si="1"/>
        <v>0.15217391304347827</v>
      </c>
      <c r="D87" s="17">
        <f>C$34*C87</f>
        <v>5.182948369565259</v>
      </c>
    </row>
    <row r="88" spans="1:4">
      <c r="A88" s="2"/>
      <c r="B88" s="9">
        <f>SUM(B84:B87)</f>
        <v>2530</v>
      </c>
      <c r="C88" s="35">
        <v>1</v>
      </c>
      <c r="D88" s="9">
        <f>SUM(D84:D87)</f>
        <v>34.059375000000273</v>
      </c>
    </row>
    <row r="89" spans="1:4">
      <c r="C89" s="23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BAD72-D09A-4A62-924C-4FCC87C4D8E7}">
  <dimension ref="A1:K49"/>
  <sheetViews>
    <sheetView zoomScale="110" zoomScaleNormal="110" workbookViewId="0">
      <selection activeCell="A6" sqref="A6:A8"/>
    </sheetView>
  </sheetViews>
  <sheetFormatPr defaultColWidth="11.42578125" defaultRowHeight="14.45"/>
  <cols>
    <col min="1" max="1" width="36.7109375" customWidth="1"/>
    <col min="2" max="2" width="14.140625" customWidth="1"/>
  </cols>
  <sheetData>
    <row r="1" spans="1:11" ht="15.6">
      <c r="A1" s="1"/>
      <c r="B1" s="1"/>
      <c r="C1" s="2"/>
      <c r="D1" s="2"/>
      <c r="E1" s="2"/>
      <c r="F1" s="2"/>
      <c r="G1" s="2"/>
      <c r="H1" s="2"/>
      <c r="I1" s="2"/>
      <c r="J1" s="2"/>
      <c r="K1" s="2"/>
    </row>
    <row r="2" spans="1:11" ht="15.6">
      <c r="A2" s="1"/>
      <c r="B2" s="1"/>
      <c r="C2" s="2"/>
      <c r="D2" s="2"/>
      <c r="E2" s="2"/>
      <c r="F2" s="2"/>
      <c r="G2" s="2"/>
      <c r="H2" s="2"/>
      <c r="I2" s="2"/>
      <c r="J2" s="2"/>
      <c r="K2" s="2"/>
    </row>
    <row r="3" spans="1:11" ht="15.6">
      <c r="A3" s="1"/>
      <c r="B3" s="1"/>
      <c r="C3" s="2"/>
      <c r="D3" s="2"/>
      <c r="E3" s="2"/>
      <c r="F3" s="2"/>
      <c r="G3" s="2"/>
      <c r="H3" s="2"/>
      <c r="I3" s="2"/>
      <c r="J3" s="2"/>
      <c r="K3" s="2"/>
    </row>
    <row r="4" spans="1:11" ht="15.6">
      <c r="A4" s="1"/>
      <c r="B4" s="1"/>
      <c r="C4" s="2"/>
      <c r="D4" s="2"/>
      <c r="E4" s="2"/>
      <c r="F4" s="2"/>
      <c r="G4" s="2"/>
      <c r="H4" s="2"/>
      <c r="I4" s="2"/>
      <c r="J4" s="2"/>
      <c r="K4" s="2"/>
    </row>
    <row r="5" spans="1:11" ht="15.6">
      <c r="A5" s="1"/>
      <c r="B5" s="1"/>
      <c r="C5" s="2"/>
      <c r="D5" s="2"/>
      <c r="E5" s="2"/>
      <c r="F5" s="2"/>
      <c r="G5" s="2"/>
      <c r="H5" s="2"/>
      <c r="I5" s="2"/>
      <c r="J5" s="2"/>
      <c r="K5" s="2"/>
    </row>
    <row r="6" spans="1:11" ht="15.6">
      <c r="A6" s="1" t="s">
        <v>0</v>
      </c>
      <c r="B6" s="1"/>
      <c r="C6" s="2"/>
      <c r="D6" s="2"/>
      <c r="E6" s="2"/>
      <c r="F6" s="2"/>
      <c r="G6" s="2"/>
      <c r="H6" s="2"/>
      <c r="I6" s="2"/>
      <c r="J6" s="2"/>
      <c r="K6" s="2"/>
    </row>
    <row r="7" spans="1:11" ht="15.6">
      <c r="A7" s="1" t="s">
        <v>1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ht="15.6">
      <c r="A8" s="1" t="s">
        <v>2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15.6">
      <c r="A10" s="2"/>
      <c r="B10" s="3" t="s">
        <v>3</v>
      </c>
      <c r="C10" s="2"/>
      <c r="D10" s="2"/>
      <c r="E10" s="2"/>
      <c r="F10" s="2"/>
      <c r="G10" s="2"/>
      <c r="H10" s="2"/>
      <c r="I10" s="2"/>
      <c r="J10" s="2"/>
      <c r="K10" s="2"/>
    </row>
    <row r="11" spans="1:11" ht="15.6">
      <c r="A11" s="3" t="s">
        <v>5</v>
      </c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>
      <c r="A12" s="2" t="s">
        <v>6</v>
      </c>
      <c r="B12" s="4">
        <v>555</v>
      </c>
      <c r="C12" s="2"/>
      <c r="D12" s="2"/>
      <c r="E12" s="2"/>
      <c r="F12" s="2"/>
      <c r="G12" s="2"/>
      <c r="H12" s="2"/>
      <c r="I12" s="2"/>
      <c r="J12" s="2"/>
      <c r="K12" s="2"/>
    </row>
    <row r="13" spans="1:11">
      <c r="A13" s="2" t="s">
        <v>7</v>
      </c>
      <c r="B13" s="4">
        <v>745</v>
      </c>
      <c r="C13" s="2"/>
      <c r="D13" s="2"/>
      <c r="E13" s="2"/>
      <c r="F13" s="2"/>
      <c r="G13" s="2"/>
      <c r="H13" s="2"/>
      <c r="I13" s="2"/>
      <c r="J13" s="2"/>
      <c r="K13" s="2"/>
    </row>
    <row r="14" spans="1:11">
      <c r="A14" s="2" t="s">
        <v>8</v>
      </c>
      <c r="B14" s="5">
        <v>950</v>
      </c>
      <c r="C14" s="2"/>
      <c r="D14" s="2"/>
      <c r="E14" s="2"/>
      <c r="F14" s="2"/>
      <c r="G14" s="2"/>
      <c r="H14" s="2"/>
      <c r="I14" s="2"/>
      <c r="J14" s="2"/>
      <c r="K14" s="2"/>
    </row>
    <row r="15" spans="1:11">
      <c r="A15" s="6" t="s">
        <v>9</v>
      </c>
      <c r="B15" s="7">
        <f>SUM(B12:B14)</f>
        <v>2250</v>
      </c>
      <c r="C15" s="2"/>
      <c r="D15" s="2"/>
      <c r="E15" s="2"/>
      <c r="F15" s="2"/>
      <c r="G15" s="2"/>
      <c r="H15" s="2"/>
      <c r="I15" s="2"/>
      <c r="J15" s="2"/>
      <c r="K15" s="2"/>
    </row>
    <row r="16" spans="1:11">
      <c r="A16" s="2" t="s">
        <v>10</v>
      </c>
      <c r="B16" s="4">
        <v>650</v>
      </c>
      <c r="C16" s="2"/>
      <c r="D16" s="2"/>
      <c r="E16" s="2"/>
      <c r="F16" s="2"/>
      <c r="G16" s="2"/>
      <c r="H16" s="2"/>
      <c r="I16" s="2"/>
      <c r="J16" s="2"/>
      <c r="K16" s="2"/>
    </row>
    <row r="17" spans="1:11">
      <c r="A17" s="2" t="s">
        <v>11</v>
      </c>
      <c r="B17" s="5">
        <v>-260</v>
      </c>
      <c r="C17" s="2"/>
      <c r="D17" s="2"/>
      <c r="E17" s="2"/>
      <c r="F17" s="2"/>
      <c r="G17" s="2"/>
      <c r="H17" s="2"/>
      <c r="I17" s="2"/>
      <c r="J17" s="2"/>
      <c r="K17" s="2"/>
    </row>
    <row r="18" spans="1:11">
      <c r="A18" s="6" t="s">
        <v>12</v>
      </c>
      <c r="B18" s="7">
        <f>B16+B17</f>
        <v>390</v>
      </c>
      <c r="C18" s="2"/>
      <c r="D18" s="2"/>
      <c r="E18" s="2"/>
      <c r="F18" s="2"/>
      <c r="G18" s="2"/>
      <c r="H18" s="2"/>
      <c r="I18" s="2"/>
      <c r="J18" s="2"/>
      <c r="K18" s="2"/>
    </row>
    <row r="19" spans="1:11">
      <c r="A19" s="8" t="s">
        <v>13</v>
      </c>
      <c r="B19" s="9">
        <f>B18+B15</f>
        <v>2640</v>
      </c>
      <c r="C19" s="2"/>
      <c r="D19" s="2"/>
      <c r="E19" s="2"/>
      <c r="F19" s="2"/>
      <c r="G19" s="2"/>
      <c r="H19" s="2"/>
      <c r="I19" s="2"/>
      <c r="J19" s="2"/>
      <c r="K19" s="2"/>
    </row>
    <row r="20" spans="1:11">
      <c r="A20" s="2"/>
      <c r="B20" s="4"/>
      <c r="C20" s="2"/>
      <c r="D20" s="2"/>
      <c r="E20" s="2"/>
      <c r="F20" s="2"/>
      <c r="G20" s="2"/>
      <c r="H20" s="2"/>
      <c r="I20" s="2"/>
      <c r="J20" s="2"/>
      <c r="K20" s="2"/>
    </row>
    <row r="21" spans="1:11" ht="15.6">
      <c r="A21" s="3" t="s">
        <v>14</v>
      </c>
      <c r="B21" s="4"/>
      <c r="C21" s="2"/>
      <c r="D21" s="2"/>
      <c r="E21" s="2"/>
      <c r="F21" s="2"/>
      <c r="G21" s="2"/>
      <c r="H21" s="2"/>
      <c r="I21" s="2"/>
      <c r="J21" s="2"/>
      <c r="K21" s="2"/>
    </row>
    <row r="22" spans="1:11">
      <c r="A22" s="2" t="s">
        <v>15</v>
      </c>
      <c r="B22" s="4">
        <v>35</v>
      </c>
      <c r="C22" s="2"/>
      <c r="D22" s="2"/>
      <c r="E22" s="2"/>
      <c r="F22" s="2"/>
      <c r="G22" s="2"/>
      <c r="H22" s="2"/>
      <c r="I22" s="2"/>
      <c r="J22" s="2"/>
      <c r="K22" s="2"/>
    </row>
    <row r="23" spans="1:11">
      <c r="A23" s="2" t="s">
        <v>17</v>
      </c>
      <c r="B23" s="5">
        <v>75</v>
      </c>
      <c r="C23" s="2"/>
      <c r="D23" s="2"/>
      <c r="E23" s="2"/>
      <c r="F23" s="2"/>
      <c r="G23" s="2"/>
      <c r="H23" s="2"/>
      <c r="I23" s="2"/>
      <c r="J23" s="2"/>
      <c r="K23" s="2"/>
    </row>
    <row r="24" spans="1:11">
      <c r="A24" s="6" t="s">
        <v>19</v>
      </c>
      <c r="B24" s="7">
        <f>SUM(B22:B23)</f>
        <v>110</v>
      </c>
      <c r="C24" s="2"/>
      <c r="D24" s="2"/>
      <c r="E24" s="2"/>
      <c r="F24" s="2"/>
      <c r="G24" s="2"/>
      <c r="H24" s="2"/>
      <c r="I24" s="2"/>
      <c r="J24" s="2"/>
      <c r="K24" s="2"/>
    </row>
    <row r="25" spans="1:11">
      <c r="A25" s="2" t="s">
        <v>20</v>
      </c>
      <c r="B25" s="4">
        <v>725</v>
      </c>
      <c r="C25" s="2"/>
      <c r="D25" s="2"/>
      <c r="E25" s="2"/>
      <c r="F25" s="2"/>
      <c r="G25" s="2"/>
      <c r="H25" s="2"/>
      <c r="I25" s="2"/>
      <c r="J25" s="2"/>
      <c r="K25" s="2"/>
    </row>
    <row r="26" spans="1:11">
      <c r="A26" s="2" t="s">
        <v>21</v>
      </c>
      <c r="B26" s="5">
        <v>910</v>
      </c>
      <c r="C26" s="2"/>
      <c r="D26" s="2"/>
      <c r="E26" s="2"/>
      <c r="F26" s="2"/>
      <c r="G26" s="2"/>
      <c r="H26" s="2"/>
      <c r="I26" s="2"/>
      <c r="J26" s="2"/>
      <c r="K26" s="2"/>
    </row>
    <row r="27" spans="1:11">
      <c r="A27" s="6" t="s">
        <v>22</v>
      </c>
      <c r="B27" s="7">
        <f>B25+B26</f>
        <v>1635</v>
      </c>
      <c r="C27" s="2"/>
      <c r="D27" s="2"/>
      <c r="E27" s="2"/>
      <c r="F27" s="2"/>
      <c r="G27" s="2"/>
      <c r="H27" s="2"/>
      <c r="I27" s="2"/>
      <c r="J27" s="2"/>
      <c r="K27" s="2"/>
    </row>
    <row r="28" spans="1:11" ht="15.6">
      <c r="A28" s="3" t="s">
        <v>23</v>
      </c>
      <c r="B28" s="4"/>
      <c r="C28" s="2"/>
      <c r="D28" s="2"/>
      <c r="E28" s="2"/>
      <c r="F28" s="2"/>
      <c r="G28" s="2"/>
      <c r="H28" s="2"/>
      <c r="I28" s="2"/>
      <c r="J28" s="2"/>
      <c r="K28" s="2"/>
    </row>
    <row r="29" spans="1:11">
      <c r="A29" s="2" t="s">
        <v>24</v>
      </c>
      <c r="B29" s="4">
        <v>510</v>
      </c>
      <c r="C29" s="2"/>
      <c r="D29" s="2"/>
      <c r="E29" s="2"/>
      <c r="F29" s="2"/>
      <c r="G29" s="2"/>
      <c r="H29" s="2"/>
      <c r="I29" s="2"/>
      <c r="J29" s="2"/>
      <c r="K29" s="2"/>
    </row>
    <row r="30" spans="1:11">
      <c r="A30" s="2" t="s">
        <v>26</v>
      </c>
      <c r="B30" s="4">
        <v>125</v>
      </c>
      <c r="C30" s="2"/>
      <c r="D30" s="2"/>
      <c r="E30" s="2"/>
      <c r="F30" s="2"/>
      <c r="G30" s="2"/>
      <c r="H30" s="2"/>
      <c r="I30" s="2"/>
      <c r="J30" s="2"/>
      <c r="K30" s="2"/>
    </row>
    <row r="31" spans="1:11">
      <c r="A31" s="2" t="s">
        <v>27</v>
      </c>
      <c r="B31" s="5">
        <v>260</v>
      </c>
      <c r="C31" s="2"/>
      <c r="D31" s="2"/>
      <c r="E31" s="2"/>
      <c r="F31" s="2"/>
      <c r="G31" s="2"/>
      <c r="H31" s="2"/>
      <c r="I31" s="2"/>
      <c r="J31" s="2"/>
      <c r="K31" s="2"/>
    </row>
    <row r="32" spans="1:11">
      <c r="A32" s="6" t="s">
        <v>28</v>
      </c>
      <c r="B32" s="7">
        <f>SUM(B29:B31)</f>
        <v>895</v>
      </c>
      <c r="C32" s="2"/>
      <c r="D32" s="2"/>
      <c r="E32" s="2"/>
      <c r="F32" s="2"/>
      <c r="G32" s="2"/>
      <c r="H32" s="2"/>
      <c r="I32" s="2"/>
      <c r="J32" s="2"/>
      <c r="K32" s="2"/>
    </row>
    <row r="33" spans="1:11">
      <c r="A33" s="10" t="s">
        <v>29</v>
      </c>
      <c r="B33" s="9">
        <f>B24+B27+B32</f>
        <v>2640</v>
      </c>
      <c r="C33" s="2"/>
      <c r="D33" s="2"/>
      <c r="E33" s="2"/>
      <c r="F33" s="2"/>
      <c r="G33" s="2"/>
      <c r="H33" s="2"/>
      <c r="I33" s="2"/>
      <c r="J33" s="2"/>
      <c r="K33" s="2"/>
    </row>
    <row r="34" spans="1:1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574ac56-bcd6-42b7-af7c-5a6b5a84b3d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3C0C397CBD1394CBF0BCB6648A18677" ma:contentTypeVersion="14" ma:contentTypeDescription="Crear nuevo documento." ma:contentTypeScope="" ma:versionID="b83d4b497f704d4d0a54c036943c902e">
  <xsd:schema xmlns:xsd="http://www.w3.org/2001/XMLSchema" xmlns:xs="http://www.w3.org/2001/XMLSchema" xmlns:p="http://schemas.microsoft.com/office/2006/metadata/properties" xmlns:ns3="1b10af88-a3d1-4556-a448-a9fab725f6ad" xmlns:ns4="7574ac56-bcd6-42b7-af7c-5a6b5a84b3d0" targetNamespace="http://schemas.microsoft.com/office/2006/metadata/properties" ma:root="true" ma:fieldsID="7486b80b8d26b905c43afaa4377f7f09" ns3:_="" ns4:_="">
    <xsd:import namespace="1b10af88-a3d1-4556-a448-a9fab725f6ad"/>
    <xsd:import namespace="7574ac56-bcd6-42b7-af7c-5a6b5a84b3d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LengthInSeconds" minOccurs="0"/>
                <xsd:element ref="ns4:MediaServiceSearchProperties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0af88-a3d1-4556-a448-a9fab725f6a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74ac56-bcd6-42b7-af7c-5a6b5a84b3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6330D0-DAB1-4CFC-BE74-FC5C8207340E}"/>
</file>

<file path=customXml/itemProps2.xml><?xml version="1.0" encoding="utf-8"?>
<ds:datastoreItem xmlns:ds="http://schemas.openxmlformats.org/officeDocument/2006/customXml" ds:itemID="{FFC63302-35C7-4E90-A06C-71549C8D8729}"/>
</file>

<file path=customXml/itemProps3.xml><?xml version="1.0" encoding="utf-8"?>
<ds:datastoreItem xmlns:ds="http://schemas.openxmlformats.org/officeDocument/2006/customXml" ds:itemID="{49E00CC9-3378-4026-9684-6C84FF415B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Vanessa Paz</dc:creator>
  <cp:keywords/>
  <dc:description/>
  <cp:lastModifiedBy/>
  <cp:revision/>
  <dcterms:created xsi:type="dcterms:W3CDTF">2022-02-14T23:54:54Z</dcterms:created>
  <dcterms:modified xsi:type="dcterms:W3CDTF">2024-02-16T01:06:17Z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0x010100D3C0C397CBD1394CBF0BCB6648A18677</vt:lpwstr>
  </property>
</Properties>
</file>