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565D41A-90D8-44DA-AA82-EA923303A033}" xr6:coauthVersionLast="47" xr6:coauthVersionMax="47" xr10:uidLastSave="{00000000-0000-0000-0000-000000000000}"/>
  <bookViews>
    <workbookView xWindow="-108" yWindow="-108" windowWidth="23256" windowHeight="12456" activeTab="1" xr2:uid="{CC923109-335E-4D97-BBDC-1F3D1A7EB866}"/>
  </bookViews>
  <sheets>
    <sheet name="CASO " sheetId="1" r:id="rId1"/>
    <sheet name="SOLU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2" i="2" l="1"/>
  <c r="B70" i="2"/>
  <c r="B71" i="2"/>
  <c r="B69" i="2"/>
  <c r="B68" i="2"/>
  <c r="B59" i="2"/>
  <c r="C26" i="2"/>
  <c r="C25" i="2"/>
  <c r="C27" i="2" s="1"/>
  <c r="D57" i="2"/>
  <c r="B57" i="2"/>
  <c r="C17" i="2"/>
  <c r="C18" i="2" s="1"/>
  <c r="C16" i="2"/>
  <c r="D55" i="2"/>
  <c r="B55" i="2"/>
  <c r="C54" i="2"/>
  <c r="D51" i="2"/>
  <c r="D54" i="2" s="1"/>
  <c r="D52" i="2"/>
  <c r="B52" i="2"/>
  <c r="B53" i="2" s="1"/>
  <c r="B56" i="2" s="1"/>
  <c r="B58" i="2" s="1"/>
  <c r="B32" i="2"/>
  <c r="B27" i="2"/>
  <c r="B24" i="2"/>
  <c r="B33" i="2" s="1"/>
  <c r="B18" i="2"/>
  <c r="B15" i="2"/>
  <c r="D53" i="2" l="1"/>
  <c r="D56" i="2" s="1"/>
  <c r="D58" i="2" s="1"/>
  <c r="B19" i="2"/>
  <c r="B32" i="1" l="1"/>
  <c r="B27" i="1"/>
  <c r="B24" i="1"/>
  <c r="B18" i="1"/>
  <c r="B15" i="1"/>
  <c r="B19" i="1" l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  <author>tc={E5F9F6A0-9E58-42D0-B9BB-848786633B7A}</author>
  </authors>
  <commentList>
    <comment ref="C16" authorId="0" shapeId="0" xr:uid="{BAE47596-14AE-4C0D-AD0E-1F53458F144D}">
      <text>
        <r>
          <rPr>
            <b/>
            <sz val="9"/>
            <color indexed="81"/>
            <rFont val="Tahoma"/>
            <family val="2"/>
          </rPr>
          <t>ÚLTIMO ENUNCIADO DEL PÁRRAFO DE ARRIBA</t>
        </r>
      </text>
    </comment>
    <comment ref="B51" authorId="0" shapeId="0" xr:uid="{9468EF62-7062-4D49-A142-F1637748C6EC}">
      <text>
        <r>
          <rPr>
            <b/>
            <sz val="9"/>
            <color indexed="81"/>
            <rFont val="Tahoma"/>
            <family val="2"/>
          </rPr>
          <t>INCISO A)</t>
        </r>
      </text>
    </comment>
    <comment ref="B52" authorId="0" shapeId="0" xr:uid="{356E37C7-2831-49EB-AE5C-D2CB940C17C4}">
      <text>
        <r>
          <rPr>
            <b/>
            <sz val="9"/>
            <color indexed="81"/>
            <rFont val="Tahoma"/>
            <family val="2"/>
          </rPr>
          <t xml:space="preserve">INCISO B) solo lo del costo de ventas
</t>
        </r>
      </text>
    </comment>
    <comment ref="D52" authorId="0" shapeId="0" xr:uid="{BB0C37BB-8AAE-43C8-AEB7-C80FDC772124}">
      <text>
        <r>
          <rPr>
            <b/>
            <sz val="9"/>
            <color indexed="81"/>
            <rFont val="Tahoma"/>
            <family val="2"/>
          </rPr>
          <t>INCISO C)</t>
        </r>
      </text>
    </comment>
    <comment ref="B54" authorId="0" shapeId="0" xr:uid="{7B8C5FD4-5123-4A94-B753-C8FCB9F5090B}">
      <text>
        <r>
          <rPr>
            <b/>
            <sz val="9"/>
            <color indexed="81"/>
            <rFont val="Tahoma"/>
            <family val="2"/>
          </rPr>
          <t xml:space="preserve">INCISO D)
</t>
        </r>
      </text>
    </comment>
    <comment ref="B55" authorId="1" shapeId="0" xr:uid="{E5F9F6A0-9E58-42D0-B9BB-848786633B7A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INCISO I
</t>
      </text>
    </comment>
    <comment ref="B57" authorId="0" shapeId="0" xr:uid="{17625679-B1D1-4B9C-B5A7-BF89CB9EA801}">
      <text>
        <r>
          <rPr>
            <b/>
            <sz val="9"/>
            <color indexed="81"/>
            <rFont val="Tahoma"/>
            <family val="2"/>
          </rPr>
          <t xml:space="preserve">INCISO E) Y H)
</t>
        </r>
      </text>
    </comment>
    <comment ref="D57" authorId="0" shapeId="0" xr:uid="{77239DCF-6342-45EC-A3DC-B3AB1D67C37C}">
      <text>
        <r>
          <rPr>
            <b/>
            <sz val="9"/>
            <color indexed="81"/>
            <rFont val="Tahoma"/>
            <family val="2"/>
          </rPr>
          <t xml:space="preserve">INCISO E) Y H)
</t>
        </r>
      </text>
    </comment>
    <comment ref="B59" authorId="0" shapeId="0" xr:uid="{72866E91-DEC5-4B0C-9554-5B0299BBB902}">
      <text>
        <r>
          <rPr>
            <b/>
            <sz val="9"/>
            <color indexed="81"/>
            <rFont val="Tahoma"/>
            <family val="2"/>
          </rPr>
          <t>INCISO F) Dividendo se paga sobre el capital preferente o el valor de la acción</t>
        </r>
      </text>
    </comment>
  </commentList>
</comments>
</file>

<file path=xl/sharedStrings.xml><?xml version="1.0" encoding="utf-8"?>
<sst xmlns="http://schemas.openxmlformats.org/spreadsheetml/2006/main" count="88" uniqueCount="55">
  <si>
    <t>FLORESTA, S.A.</t>
  </si>
  <si>
    <t>EXPRESADO EN MILES DE QUETZALES</t>
  </si>
  <si>
    <t>BALANCE GENERAL</t>
  </si>
  <si>
    <t>ACTIVOS</t>
  </si>
  <si>
    <t>Cuentas por Cobrar</t>
  </si>
  <si>
    <t>Inventario</t>
  </si>
  <si>
    <t>Activo corriente</t>
  </si>
  <si>
    <t>Planta y Equipo</t>
  </si>
  <si>
    <t>(-) Depreciación Acumulada</t>
  </si>
  <si>
    <t>Activo no corriente</t>
  </si>
  <si>
    <t>TOTAL DEL ACTIVO</t>
  </si>
  <si>
    <t>PASIVOS</t>
  </si>
  <si>
    <t>Cuentas por Pagar</t>
  </si>
  <si>
    <t>Pasivo corriente</t>
  </si>
  <si>
    <t>Documentos por Pagar</t>
  </si>
  <si>
    <t>Bonos a Largo Plazo</t>
  </si>
  <si>
    <t>Pasivo no corriente</t>
  </si>
  <si>
    <t>CAPITAL</t>
  </si>
  <si>
    <t>Capital Común</t>
  </si>
  <si>
    <t>Total Capital</t>
  </si>
  <si>
    <t>TOTAL DEL PASIVO + CAPITAL</t>
  </si>
  <si>
    <t>Gastos devengados (Pasivos Acumulados)</t>
  </si>
  <si>
    <t>AÑO 2023</t>
  </si>
  <si>
    <t>Caja y Bancos</t>
  </si>
  <si>
    <t>Capital Preferente</t>
  </si>
  <si>
    <t>Utilidad Retenida</t>
  </si>
  <si>
    <t>ESTADO DE RESULTADOS</t>
  </si>
  <si>
    <t>Histórico</t>
  </si>
  <si>
    <t>Proyectado</t>
  </si>
  <si>
    <t>AÑO 2024</t>
  </si>
  <si>
    <t>Ingreso por venta</t>
  </si>
  <si>
    <t>(-) Costo de ventas</t>
  </si>
  <si>
    <t>Utilidad Bruta</t>
  </si>
  <si>
    <t>ventas crecen 10% al año anteriro</t>
  </si>
  <si>
    <t>CV representa el 22% de las ventas</t>
  </si>
  <si>
    <t>(-)Gastos de operación</t>
  </si>
  <si>
    <t>(-)Depreciación</t>
  </si>
  <si>
    <t>% sobre ventas</t>
  </si>
  <si>
    <t>Metodo de linea recta</t>
  </si>
  <si>
    <t>Utilidad Operativa (UAII)</t>
  </si>
  <si>
    <t>aumento del 4.5%</t>
  </si>
  <si>
    <t>(-)Intereses</t>
  </si>
  <si>
    <t>sobre bonos de largo plazo y documentos por pagar</t>
  </si>
  <si>
    <t xml:space="preserve">sin cambios </t>
  </si>
  <si>
    <t>Utilidad Neta</t>
  </si>
  <si>
    <t>(-) Dividendos preferentes</t>
  </si>
  <si>
    <t>UDAC (Utilidad disponible para accionista común)</t>
  </si>
  <si>
    <t>ESTADO DE UTILIDADES RETENIDAS</t>
  </si>
  <si>
    <t>saldo al inciio del periodo</t>
  </si>
  <si>
    <t>utilidad disponible para los accionistas comunes y preferentes</t>
  </si>
  <si>
    <t>(-) pago de dividendos preferentes</t>
  </si>
  <si>
    <t>(+) utilidad del periodo</t>
  </si>
  <si>
    <t>utilidad disponible para los accionistas comunes</t>
  </si>
  <si>
    <t>(-) pago de dividendos comunes</t>
  </si>
  <si>
    <t xml:space="preserve">saldo final del 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</si>
</sst>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Q-100A]* #,##0.00_-;\-[$Q-100A]* #,##0.00_-;_-[$Q-100A]* &quot;-&quot;??_-;_-@_-"/>
    <numFmt numFmtId="165" formatCode="_-&quot;Q&quot;* #,##0.00_-;\-&quot;Q&quot;* #,##0.00_-;_-&quot;Q&quot;* &quot;-&quot;??_-;_-@_-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 tint="0.3999755851924192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64" fontId="0" fillId="2" borderId="1" xfId="0" applyNumberFormat="1" applyFill="1" applyBorder="1"/>
    <xf numFmtId="0" fontId="4" fillId="2" borderId="0" xfId="0" applyFont="1" applyFill="1" applyAlignment="1">
      <alignment horizontal="right"/>
    </xf>
    <xf numFmtId="164" fontId="4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1" fillId="2" borderId="0" xfId="0" applyFont="1" applyFill="1"/>
    <xf numFmtId="0" fontId="2" fillId="0" borderId="0" xfId="0" applyFont="1"/>
    <xf numFmtId="0" fontId="6" fillId="0" borderId="0" xfId="0" applyFont="1" applyAlignment="1">
      <alignment horizontal="center"/>
    </xf>
    <xf numFmtId="44" fontId="0" fillId="0" borderId="0" xfId="1" applyFont="1"/>
    <xf numFmtId="165" fontId="0" fillId="0" borderId="1" xfId="0" applyNumberFormat="1" applyBorder="1"/>
    <xf numFmtId="44" fontId="0" fillId="0" borderId="0" xfId="0" applyNumberFormat="1"/>
    <xf numFmtId="165" fontId="0" fillId="0" borderId="0" xfId="0" applyNumberFormat="1"/>
    <xf numFmtId="43" fontId="0" fillId="0" borderId="0" xfId="0" applyNumberFormat="1"/>
    <xf numFmtId="168" fontId="0" fillId="0" borderId="0" xfId="0" applyNumberFormat="1"/>
    <xf numFmtId="44" fontId="0" fillId="0" borderId="0" xfId="1" applyFont="1" applyBorder="1"/>
    <xf numFmtId="10" fontId="8" fillId="0" borderId="0" xfId="2" applyNumberFormat="1" applyFont="1" applyAlignment="1">
      <alignment horizontal="center"/>
    </xf>
    <xf numFmtId="164" fontId="0" fillId="0" borderId="0" xfId="0" applyNumberFormat="1"/>
    <xf numFmtId="168" fontId="0" fillId="0" borderId="1" xfId="0" applyNumberFormat="1" applyBorder="1"/>
    <xf numFmtId="164" fontId="0" fillId="0" borderId="1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83126</xdr:colOff>
      <xdr:row>0</xdr:row>
      <xdr:rowOff>34636</xdr:rowOff>
    </xdr:from>
    <xdr:to>
      <xdr:col>10</xdr:col>
      <xdr:colOff>748144</xdr:colOff>
      <xdr:row>4</xdr:row>
      <xdr:rowOff>76199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7CFF62A-4CC2-53C4-3A81-3580CA572263}"/>
            </a:ext>
          </a:extLst>
        </xdr:cNvPr>
        <xdr:cNvSpPr txBox="1"/>
      </xdr:nvSpPr>
      <xdr:spPr>
        <a:xfrm>
          <a:off x="83126" y="34636"/>
          <a:ext cx="10467109" cy="845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2023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2024, tendrá un crecimiento en ventas del 10%.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90054</xdr:colOff>
      <xdr:row>34</xdr:row>
      <xdr:rowOff>62346</xdr:rowOff>
    </xdr:from>
    <xdr:to>
      <xdr:col>7</xdr:col>
      <xdr:colOff>277090</xdr:colOff>
      <xdr:row>45</xdr:row>
      <xdr:rowOff>96982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0E00F10-7542-D60A-B04F-5E9D9D551686}"/>
            </a:ext>
          </a:extLst>
        </xdr:cNvPr>
        <xdr:cNvSpPr txBox="1"/>
      </xdr:nvSpPr>
      <xdr:spPr>
        <a:xfrm>
          <a:off x="90054" y="6234546"/>
          <a:ext cx="7620000" cy="2015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2023: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Su costo de ventas fue el 25% de sus ventas, mismo que podría disminuir para el 2024 a un 22% debido a mejores prácticas operativas.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Realizó en el 2023 una emisión de bonos a LP ofreciendo un interés anual de 11% y planea mantenerlo a futuro.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6</xdr:col>
      <xdr:colOff>41563</xdr:colOff>
      <xdr:row>6</xdr:row>
      <xdr:rowOff>173182</xdr:rowOff>
    </xdr:from>
    <xdr:to>
      <xdr:col>10</xdr:col>
      <xdr:colOff>318654</xdr:colOff>
      <xdr:row>20</xdr:row>
      <xdr:rowOff>27709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2793FC-F3D6-DE3A-8284-7FFBD766D9D2}"/>
            </a:ext>
          </a:extLst>
        </xdr:cNvPr>
        <xdr:cNvSpPr txBox="1"/>
      </xdr:nvSpPr>
      <xdr:spPr>
        <a:xfrm>
          <a:off x="6684818" y="1378527"/>
          <a:ext cx="3435927" cy="2459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Proyectar los Estados Financieros para el 2024 (Balance General, Estado de Utilidades Retenidas y Estado de Resultados) incrementando las ventas en 10%.  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activos y pasivos relacionados directamente con la operación cambian en forma proporcional a las ventas.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pasivos no corrientes y el capital cambian solo si fueran necesarios FAN (fondos adicionales necesarios) y para ello mantenga la misma proporción de deuda y capital para obtenerlos. Presente entonces proyección y la distribución del FAN.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83126</xdr:colOff>
      <xdr:row>0</xdr:row>
      <xdr:rowOff>34636</xdr:rowOff>
    </xdr:from>
    <xdr:to>
      <xdr:col>10</xdr:col>
      <xdr:colOff>748144</xdr:colOff>
      <xdr:row>4</xdr:row>
      <xdr:rowOff>76199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26542F-03F1-44C3-A608-828C105B827B}"/>
            </a:ext>
          </a:extLst>
        </xdr:cNvPr>
        <xdr:cNvSpPr txBox="1"/>
      </xdr:nvSpPr>
      <xdr:spPr>
        <a:xfrm>
          <a:off x="83126" y="34636"/>
          <a:ext cx="10487198" cy="834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continuación, se le presenta el Balance General al cierre del 2023 correspondiente a la empresa Floresta, S.A, la cual se dedica a la comercialización de ramos de flores.  Actualmente tiene su sede en el departamento de Sacatepéquez en donde cuenta con el suficiente espacio para expandir sus operaciones y seguir creciendo en el mercado.  Proyecciones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optimistas de la empresa indican que para el año 2024, tendrá un crecimiento en ventas del 10%. 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0</xdr:col>
      <xdr:colOff>90054</xdr:colOff>
      <xdr:row>34</xdr:row>
      <xdr:rowOff>62346</xdr:rowOff>
    </xdr:from>
    <xdr:to>
      <xdr:col>7</xdr:col>
      <xdr:colOff>277090</xdr:colOff>
      <xdr:row>45</xdr:row>
      <xdr:rowOff>96982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A8AB72-6C76-4746-A7C9-BA99D1318AFE}"/>
            </a:ext>
          </a:extLst>
        </xdr:cNvPr>
        <xdr:cNvSpPr txBox="1"/>
      </xdr:nvSpPr>
      <xdr:spPr>
        <a:xfrm>
          <a:off x="90054" y="6463146"/>
          <a:ext cx="7631776" cy="2046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Notas del balance del 2023: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a) Floresta, S.A. tuvo un nivel de ventas es de Q2,575 miles vendiendo cada unidad (ramo de flores) a Q25.75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b) La tasa impositiva es sobre utilidades.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c) Su costo de ventas fue el 25% de sus ventas, mismo que podría disminuir para el 2024 a un 22% debido a mejores prácticas operativas.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d) Con el objetivo de mantener la calidad de su producción y servicios la empresa incurrió en gastos operativos de Q 1,250 miles.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e) Realizó en el 2023 una emisión de bonos a LP ofreciendo un interés anual de 11% y planea mantenerlo a futuro.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f) Las acciones preferentes pagan un dividendo del 15%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g) Ha mantenido una política de pago de dividendo común del 75% de sus utilidades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h) Sus deudas a largo plazo (Documentos por pagar) devengan un interés del 9% y no se prevé cambio alguno en el mismo.</a:t>
          </a:r>
          <a:endParaRPr lang="es-GT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i) Utiliza el método lineal para depreciar sus activos en 5 años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>
    <xdr:from>
      <xdr:col>6</xdr:col>
      <xdr:colOff>41563</xdr:colOff>
      <xdr:row>6</xdr:row>
      <xdr:rowOff>173182</xdr:rowOff>
    </xdr:from>
    <xdr:to>
      <xdr:col>10</xdr:col>
      <xdr:colOff>318654</xdr:colOff>
      <xdr:row>20</xdr:row>
      <xdr:rowOff>27709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E9C7C8E-3150-4099-B607-AB2DBE655C21}"/>
            </a:ext>
          </a:extLst>
        </xdr:cNvPr>
        <xdr:cNvSpPr txBox="1"/>
      </xdr:nvSpPr>
      <xdr:spPr>
        <a:xfrm>
          <a:off x="6693823" y="1361902"/>
          <a:ext cx="3447011" cy="2475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Proyectar los Estados Financieros para el 2024 (Balance General, Estado de Utilidades Retenidas y Estado de Resultados) incrementando las ventas en 10%.  Para cubrir ese aumento de ventas se necesitará incrementar su Planta y Equipo en un 4.5%.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activos y pasivos relacionados directamente con la operación cambian en forma proporcional a las ventas. 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pasivos no corrientes y el capital cambian solo si fueran necesarios FAN (fondos adicionales necesarios) y para ello mantenga la misma proporción de deuda y capital para obtenerlos. Presente entonces proyección y la distribución del FAN.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o Ruiz Coto" id="{4DBEDF40-61F7-4E4E-B9A2-D77159B66692}" userId="Julio Ruiz Co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" dT="2024-02-16T00:20:11.04" personId="{4DBEDF40-61F7-4E4E-B9A2-D77159B66692}" id="{E5F9F6A0-9E58-42D0-B9BB-848786633B7A}">
    <text xml:space="preserve">INCISO I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AD72-D09A-4A62-924C-4FCC87C4D8E7}">
  <dimension ref="A1:K49"/>
  <sheetViews>
    <sheetView zoomScale="110" zoomScaleNormal="110" workbookViewId="0">
      <selection activeCell="A24" sqref="A24"/>
    </sheetView>
  </sheetViews>
  <sheetFormatPr baseColWidth="10" defaultRowHeight="14.4" x14ac:dyDescent="0.3"/>
  <cols>
    <col min="1" max="1" width="36.6640625" customWidth="1"/>
    <col min="2" max="2" width="14.109375" customWidth="1"/>
  </cols>
  <sheetData>
    <row r="1" spans="1:11" ht="15.6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.6" x14ac:dyDescent="0.3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5.6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5.6" x14ac:dyDescent="0.3">
      <c r="A4" s="1"/>
      <c r="B4" s="1"/>
      <c r="C4" s="2"/>
      <c r="D4" s="2"/>
      <c r="E4" s="2"/>
      <c r="F4" s="2"/>
      <c r="G4" s="2"/>
      <c r="H4" s="2"/>
      <c r="I4" s="2"/>
      <c r="J4" s="2"/>
      <c r="K4" s="2"/>
    </row>
    <row r="5" spans="1:11" ht="15.6" x14ac:dyDescent="0.3">
      <c r="A5" s="1"/>
      <c r="B5" s="1"/>
      <c r="C5" s="2"/>
      <c r="D5" s="2"/>
      <c r="E5" s="2"/>
      <c r="F5" s="2"/>
      <c r="G5" s="2"/>
      <c r="H5" s="2"/>
      <c r="I5" s="2"/>
      <c r="J5" s="2"/>
      <c r="K5" s="2"/>
    </row>
    <row r="6" spans="1:11" ht="15.6" x14ac:dyDescent="0.3">
      <c r="A6" s="1" t="s">
        <v>0</v>
      </c>
      <c r="B6" s="1"/>
      <c r="C6" s="2"/>
      <c r="D6" s="2"/>
      <c r="E6" s="2"/>
      <c r="F6" s="2"/>
      <c r="G6" s="2"/>
      <c r="H6" s="2"/>
      <c r="I6" s="2"/>
      <c r="J6" s="2"/>
      <c r="K6" s="2"/>
    </row>
    <row r="7" spans="1:11" ht="15.6" x14ac:dyDescent="0.3">
      <c r="A7" s="1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6" x14ac:dyDescent="0.3">
      <c r="A8" s="1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6" x14ac:dyDescent="0.3">
      <c r="A10" s="2"/>
      <c r="B10" s="3" t="s">
        <v>22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ht="15.6" x14ac:dyDescent="0.3">
      <c r="A11" s="3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">
        <v>23</v>
      </c>
      <c r="B12" s="4">
        <v>555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">
        <v>4</v>
      </c>
      <c r="B13" s="4">
        <v>745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5</v>
      </c>
      <c r="B14" s="5">
        <v>950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6" t="s">
        <v>6</v>
      </c>
      <c r="B15" s="7">
        <f>SUM(B12:B14)</f>
        <v>2250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">
        <v>7</v>
      </c>
      <c r="B16" s="4">
        <v>650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 t="s">
        <v>8</v>
      </c>
      <c r="B17" s="5">
        <v>-260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6" t="s">
        <v>9</v>
      </c>
      <c r="B18" s="7">
        <f>B16+B17</f>
        <v>390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8" t="s">
        <v>10</v>
      </c>
      <c r="B19" s="9">
        <f>B18+B15</f>
        <v>2640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</row>
    <row r="21" spans="1:11" ht="15.6" x14ac:dyDescent="0.3">
      <c r="A21" s="3" t="s">
        <v>11</v>
      </c>
      <c r="B21" s="4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">
        <v>12</v>
      </c>
      <c r="B22" s="4">
        <v>35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">
        <v>21</v>
      </c>
      <c r="B23" s="5">
        <v>75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6" t="s">
        <v>13</v>
      </c>
      <c r="B24" s="7">
        <f>SUM(B22:B23)</f>
        <v>110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">
        <v>14</v>
      </c>
      <c r="B25" s="4">
        <v>725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 t="s">
        <v>15</v>
      </c>
      <c r="B26" s="5">
        <v>910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6" t="s">
        <v>16</v>
      </c>
      <c r="B27" s="7">
        <f>B25+B26</f>
        <v>1635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ht="15.6" x14ac:dyDescent="0.3">
      <c r="A28" s="3" t="s">
        <v>17</v>
      </c>
      <c r="B28" s="4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">
        <v>24</v>
      </c>
      <c r="B29" s="4">
        <v>510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">
        <v>18</v>
      </c>
      <c r="B30" s="4">
        <v>125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">
        <v>25</v>
      </c>
      <c r="B31" s="5">
        <v>260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6" t="s">
        <v>19</v>
      </c>
      <c r="B32" s="7">
        <f>SUM(B29:B31)</f>
        <v>895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10" t="s">
        <v>20</v>
      </c>
      <c r="B33" s="9">
        <f>B24+B27+B32</f>
        <v>2640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2A15-432C-4A4C-AFC1-BE54E18E9930}">
  <dimension ref="A1:K84"/>
  <sheetViews>
    <sheetView tabSelected="1" topLeftCell="A5" zoomScale="110" zoomScaleNormal="110" workbookViewId="0">
      <selection activeCell="B74" sqref="B74"/>
    </sheetView>
  </sheetViews>
  <sheetFormatPr baseColWidth="10" defaultRowHeight="14.4" x14ac:dyDescent="0.3"/>
  <cols>
    <col min="1" max="1" width="60" bestFit="1" customWidth="1"/>
    <col min="2" max="2" width="14.109375" customWidth="1"/>
  </cols>
  <sheetData>
    <row r="1" spans="1:11" ht="15.6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.6" x14ac:dyDescent="0.3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5.6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5.6" x14ac:dyDescent="0.3">
      <c r="A4" s="1"/>
      <c r="B4" s="1"/>
      <c r="C4" s="2"/>
      <c r="D4" s="2"/>
      <c r="E4" s="2"/>
      <c r="F4" s="2"/>
      <c r="G4" s="2"/>
      <c r="H4" s="2"/>
      <c r="I4" s="2"/>
      <c r="J4" s="2"/>
      <c r="K4" s="2"/>
    </row>
    <row r="5" spans="1:11" ht="15.6" x14ac:dyDescent="0.3">
      <c r="A5" s="1"/>
      <c r="B5" s="1"/>
      <c r="C5" s="2"/>
      <c r="D5" s="2"/>
      <c r="E5" s="2"/>
      <c r="F5" s="2"/>
      <c r="G5" s="2"/>
      <c r="H5" s="2"/>
      <c r="I5" s="2"/>
      <c r="J5" s="2"/>
      <c r="K5" s="2"/>
    </row>
    <row r="6" spans="1:11" ht="15.6" x14ac:dyDescent="0.3">
      <c r="A6" s="1" t="s">
        <v>0</v>
      </c>
      <c r="B6" s="1"/>
      <c r="C6" s="2"/>
      <c r="D6" s="2"/>
      <c r="E6" s="2"/>
      <c r="F6" s="2"/>
      <c r="G6" s="2"/>
      <c r="H6" s="2"/>
      <c r="I6" s="2"/>
      <c r="J6" s="2"/>
      <c r="K6" s="2"/>
    </row>
    <row r="7" spans="1:11" ht="15.6" x14ac:dyDescent="0.3">
      <c r="A7" s="1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6" x14ac:dyDescent="0.3">
      <c r="A8" s="1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6" x14ac:dyDescent="0.3">
      <c r="A10" s="2"/>
      <c r="B10" s="3" t="s">
        <v>22</v>
      </c>
      <c r="C10" s="2" t="s">
        <v>29</v>
      </c>
      <c r="D10" s="2"/>
      <c r="E10" s="2"/>
      <c r="F10" s="2"/>
      <c r="G10" s="2"/>
      <c r="H10" s="2"/>
      <c r="I10" s="2"/>
      <c r="J10" s="2"/>
      <c r="K10" s="2"/>
    </row>
    <row r="11" spans="1:11" ht="15.6" x14ac:dyDescent="0.3">
      <c r="A11" s="3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 t="s">
        <v>23</v>
      </c>
      <c r="B12" s="4">
        <v>555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 t="s">
        <v>4</v>
      </c>
      <c r="B13" s="4">
        <v>745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5</v>
      </c>
      <c r="B14" s="5">
        <v>950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6" t="s">
        <v>6</v>
      </c>
      <c r="B15" s="7">
        <f>SUM(B12:B14)</f>
        <v>2250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">
        <v>7</v>
      </c>
      <c r="B16" s="4">
        <v>650</v>
      </c>
      <c r="C16" s="21">
        <f>B16*1.045</f>
        <v>679.25</v>
      </c>
      <c r="D16" s="2" t="s">
        <v>40</v>
      </c>
      <c r="E16" s="2"/>
      <c r="F16" s="2"/>
      <c r="G16" s="2"/>
      <c r="H16" s="2"/>
      <c r="I16" s="2"/>
      <c r="J16" s="2"/>
      <c r="K16" s="2"/>
    </row>
    <row r="17" spans="1:11" x14ac:dyDescent="0.3">
      <c r="A17" s="2" t="s">
        <v>8</v>
      </c>
      <c r="B17" s="5">
        <v>-260</v>
      </c>
      <c r="C17" s="23">
        <f>B17-D55</f>
        <v>-395.85</v>
      </c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6" t="s">
        <v>9</v>
      </c>
      <c r="B18" s="7">
        <f>B16+B17</f>
        <v>390</v>
      </c>
      <c r="C18" s="9">
        <f>C16+C17</f>
        <v>283.39999999999998</v>
      </c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8" t="s">
        <v>10</v>
      </c>
      <c r="B19" s="9">
        <f>B18+B15</f>
        <v>2640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4"/>
      <c r="C20" s="2"/>
      <c r="D20" s="2"/>
      <c r="E20" s="2"/>
      <c r="F20" s="2"/>
      <c r="G20" s="2"/>
      <c r="H20" s="2"/>
      <c r="I20" s="2"/>
      <c r="J20" s="2"/>
      <c r="K20" s="2"/>
    </row>
    <row r="21" spans="1:11" ht="15.6" x14ac:dyDescent="0.3">
      <c r="A21" s="3" t="s">
        <v>11</v>
      </c>
      <c r="B21" s="4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 t="s">
        <v>12</v>
      </c>
      <c r="B22" s="4">
        <v>35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 t="s">
        <v>21</v>
      </c>
      <c r="B23" s="5">
        <v>75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6" t="s">
        <v>13</v>
      </c>
      <c r="B24" s="7">
        <f>SUM(B22:B23)</f>
        <v>110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 t="s">
        <v>14</v>
      </c>
      <c r="B25" s="4">
        <v>725</v>
      </c>
      <c r="C25" s="4">
        <f>B25</f>
        <v>725</v>
      </c>
      <c r="D25" s="2" t="s">
        <v>43</v>
      </c>
      <c r="E25" s="2"/>
      <c r="F25" s="2"/>
      <c r="G25" s="2"/>
      <c r="H25" s="2"/>
      <c r="I25" s="2"/>
      <c r="J25" s="2"/>
      <c r="K25" s="2"/>
    </row>
    <row r="26" spans="1:11" x14ac:dyDescent="0.3">
      <c r="A26" s="2" t="s">
        <v>15</v>
      </c>
      <c r="B26" s="5">
        <v>910</v>
      </c>
      <c r="C26" s="5">
        <f>B26</f>
        <v>910</v>
      </c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6" t="s">
        <v>16</v>
      </c>
      <c r="B27" s="7">
        <f>B25+B26</f>
        <v>1635</v>
      </c>
      <c r="C27" s="7">
        <f>C25+C26</f>
        <v>1635</v>
      </c>
      <c r="D27" s="2"/>
      <c r="E27" s="2"/>
      <c r="F27" s="2"/>
      <c r="G27" s="2"/>
      <c r="H27" s="2"/>
      <c r="I27" s="2"/>
      <c r="J27" s="2"/>
      <c r="K27" s="2"/>
    </row>
    <row r="28" spans="1:11" ht="15.6" x14ac:dyDescent="0.3">
      <c r="A28" s="3" t="s">
        <v>17</v>
      </c>
      <c r="B28" s="4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 t="s">
        <v>24</v>
      </c>
      <c r="B29" s="4">
        <v>510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 t="s">
        <v>18</v>
      </c>
      <c r="B30" s="4">
        <v>125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 t="s">
        <v>25</v>
      </c>
      <c r="B31" s="5">
        <v>260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6" t="s">
        <v>19</v>
      </c>
      <c r="B32" s="7">
        <f>SUM(B29:B31)</f>
        <v>895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10" t="s">
        <v>20</v>
      </c>
      <c r="B33" s="9">
        <f>B24+B27+B32</f>
        <v>2640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6" x14ac:dyDescent="0.3">
      <c r="A48" s="11" t="s">
        <v>0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ht="15.6" x14ac:dyDescent="0.3">
      <c r="A49" s="11" t="s">
        <v>26</v>
      </c>
      <c r="B49" s="12" t="s">
        <v>27</v>
      </c>
      <c r="D49" s="12" t="s">
        <v>28</v>
      </c>
      <c r="E49" s="2"/>
      <c r="F49" s="2"/>
      <c r="G49" s="2"/>
      <c r="H49" s="2"/>
      <c r="I49" s="2"/>
      <c r="J49" s="2"/>
      <c r="K49" s="2"/>
    </row>
    <row r="50" spans="1:11" ht="15.6" x14ac:dyDescent="0.3">
      <c r="A50" s="11" t="s">
        <v>1</v>
      </c>
      <c r="B50" s="12" t="s">
        <v>22</v>
      </c>
      <c r="D50" s="12" t="s">
        <v>29</v>
      </c>
    </row>
    <row r="51" spans="1:11" ht="15.6" x14ac:dyDescent="0.3">
      <c r="A51" s="11" t="s">
        <v>30</v>
      </c>
      <c r="B51" s="13">
        <v>2575</v>
      </c>
      <c r="D51" s="16">
        <f>B51*1.1</f>
        <v>2832.5000000000005</v>
      </c>
      <c r="F51" t="s">
        <v>33</v>
      </c>
    </row>
    <row r="52" spans="1:11" ht="15.6" x14ac:dyDescent="0.3">
      <c r="A52" s="11" t="s">
        <v>31</v>
      </c>
      <c r="B52" s="14">
        <f>B51*0.25</f>
        <v>643.75</v>
      </c>
      <c r="D52" s="14">
        <f>D51*0.22</f>
        <v>623.15000000000009</v>
      </c>
      <c r="F52" t="s">
        <v>34</v>
      </c>
    </row>
    <row r="53" spans="1:11" ht="15.6" x14ac:dyDescent="0.3">
      <c r="A53" s="11" t="s">
        <v>32</v>
      </c>
      <c r="B53" s="15">
        <f>B51-B52</f>
        <v>1931.25</v>
      </c>
      <c r="D53" s="17">
        <f>D51-D52</f>
        <v>2209.3500000000004</v>
      </c>
    </row>
    <row r="54" spans="1:11" ht="15.6" x14ac:dyDescent="0.3">
      <c r="A54" s="11" t="s">
        <v>35</v>
      </c>
      <c r="B54" s="19">
        <v>1250</v>
      </c>
      <c r="C54" s="20">
        <f>B54/B51</f>
        <v>0.4854368932038835</v>
      </c>
      <c r="D54" s="16">
        <f>D51*C54</f>
        <v>1375.0000000000002</v>
      </c>
      <c r="F54" t="s">
        <v>37</v>
      </c>
    </row>
    <row r="55" spans="1:11" ht="15.6" x14ac:dyDescent="0.3">
      <c r="A55" s="11" t="s">
        <v>36</v>
      </c>
      <c r="B55" s="22">
        <f>B16/5</f>
        <v>130</v>
      </c>
      <c r="C55" s="18"/>
      <c r="D55" s="22">
        <f>C16/5</f>
        <v>135.85</v>
      </c>
      <c r="F55" t="s">
        <v>38</v>
      </c>
    </row>
    <row r="56" spans="1:11" ht="15.6" x14ac:dyDescent="0.3">
      <c r="A56" s="11" t="s">
        <v>39</v>
      </c>
      <c r="B56" s="16">
        <f>B53-B54-B55</f>
        <v>551.25</v>
      </c>
      <c r="C56" s="18"/>
      <c r="D56" s="16">
        <f>D53-D54-D55</f>
        <v>698.50000000000011</v>
      </c>
    </row>
    <row r="57" spans="1:11" ht="15.6" x14ac:dyDescent="0.3">
      <c r="A57" s="11" t="s">
        <v>41</v>
      </c>
      <c r="B57" s="14">
        <f>B26*0.11+B25*0.09</f>
        <v>165.35</v>
      </c>
      <c r="C57" s="18"/>
      <c r="D57" s="14">
        <f>C26*0.11+C25*0.09</f>
        <v>165.35</v>
      </c>
      <c r="F57" t="s">
        <v>42</v>
      </c>
    </row>
    <row r="58" spans="1:11" ht="15.6" x14ac:dyDescent="0.3">
      <c r="A58" s="11" t="s">
        <v>44</v>
      </c>
      <c r="B58" s="18">
        <f>B56-B57</f>
        <v>385.9</v>
      </c>
      <c r="C58" s="18"/>
      <c r="D58" s="18">
        <f>D56-D57</f>
        <v>533.15000000000009</v>
      </c>
    </row>
    <row r="59" spans="1:11" ht="15.6" x14ac:dyDescent="0.3">
      <c r="A59" s="11" t="s">
        <v>45</v>
      </c>
      <c r="B59" s="21">
        <f>B29*0.15</f>
        <v>76.5</v>
      </c>
      <c r="C59" s="18"/>
      <c r="D59" s="18"/>
    </row>
    <row r="60" spans="1:11" ht="15.6" x14ac:dyDescent="0.3">
      <c r="A60" s="11" t="s">
        <v>46</v>
      </c>
      <c r="B60" s="18"/>
      <c r="C60" s="18"/>
      <c r="D60" s="18"/>
    </row>
    <row r="61" spans="1:11" x14ac:dyDescent="0.3">
      <c r="B61" s="18"/>
      <c r="C61" s="18"/>
      <c r="D61" s="18"/>
    </row>
    <row r="62" spans="1:11" x14ac:dyDescent="0.3">
      <c r="B62" s="18"/>
      <c r="C62" s="18"/>
      <c r="D62" s="18"/>
    </row>
    <row r="63" spans="1:11" x14ac:dyDescent="0.3">
      <c r="B63" s="18"/>
      <c r="C63" s="18"/>
      <c r="D63" s="18"/>
    </row>
    <row r="64" spans="1:11" ht="15.6" x14ac:dyDescent="0.3">
      <c r="A64" s="11" t="s">
        <v>0</v>
      </c>
      <c r="B64" s="18"/>
      <c r="C64" s="18"/>
      <c r="D64" s="18"/>
    </row>
    <row r="65" spans="1:4" ht="15.6" x14ac:dyDescent="0.3">
      <c r="A65" s="11" t="s">
        <v>47</v>
      </c>
      <c r="B65" s="18"/>
      <c r="C65" s="18"/>
      <c r="D65" s="18"/>
    </row>
    <row r="66" spans="1:4" ht="15.6" x14ac:dyDescent="0.3">
      <c r="A66" s="11" t="s">
        <v>1</v>
      </c>
      <c r="B66" s="18"/>
      <c r="C66" s="18"/>
      <c r="D66" s="18"/>
    </row>
    <row r="67" spans="1:4" ht="15.6" x14ac:dyDescent="0.3">
      <c r="A67" s="11" t="s">
        <v>29</v>
      </c>
      <c r="B67" s="18"/>
      <c r="C67" s="18"/>
      <c r="D67" s="18"/>
    </row>
    <row r="68" spans="1:4" ht="15.6" x14ac:dyDescent="0.3">
      <c r="A68" s="11" t="s">
        <v>48</v>
      </c>
      <c r="B68" s="18">
        <f>B31</f>
        <v>260</v>
      </c>
      <c r="C68" s="18"/>
      <c r="D68" s="18"/>
    </row>
    <row r="69" spans="1:4" x14ac:dyDescent="0.3">
      <c r="A69" t="s">
        <v>51</v>
      </c>
      <c r="B69" s="22">
        <f>D61</f>
        <v>0</v>
      </c>
      <c r="C69" s="18"/>
      <c r="D69" s="18"/>
    </row>
    <row r="70" spans="1:4" ht="15.6" x14ac:dyDescent="0.3">
      <c r="A70" s="11" t="s">
        <v>49</v>
      </c>
      <c r="B70" s="18">
        <f>B68+B69</f>
        <v>260</v>
      </c>
      <c r="C70" s="18"/>
      <c r="D70" s="18"/>
    </row>
    <row r="71" spans="1:4" ht="15.6" x14ac:dyDescent="0.3">
      <c r="A71" s="11" t="s">
        <v>50</v>
      </c>
      <c r="B71" s="18">
        <f>B29*15%</f>
        <v>76.5</v>
      </c>
      <c r="C71" s="18"/>
      <c r="D71" s="18"/>
    </row>
    <row r="72" spans="1:4" ht="15.6" x14ac:dyDescent="0.3">
      <c r="A72" s="11" t="s">
        <v>52</v>
      </c>
      <c r="B72" s="18">
        <f>B70+B71</f>
        <v>336.5</v>
      </c>
      <c r="C72" s="18"/>
      <c r="D72" s="18"/>
    </row>
    <row r="73" spans="1:4" ht="15.6" x14ac:dyDescent="0.3">
      <c r="A73" s="11" t="s">
        <v>53</v>
      </c>
      <c r="B73" s="18"/>
      <c r="C73" s="18"/>
      <c r="D73" s="18"/>
    </row>
    <row r="74" spans="1:4" ht="15.6" x14ac:dyDescent="0.3">
      <c r="A74" s="11" t="s">
        <v>54</v>
      </c>
      <c r="B74" s="18"/>
      <c r="C74" s="18"/>
      <c r="D74" s="18"/>
    </row>
    <row r="75" spans="1:4" x14ac:dyDescent="0.3">
      <c r="B75" s="18"/>
      <c r="C75" s="18"/>
      <c r="D75" s="18"/>
    </row>
    <row r="76" spans="1:4" x14ac:dyDescent="0.3">
      <c r="B76" s="18"/>
      <c r="C76" s="18"/>
      <c r="D76" s="18"/>
    </row>
    <row r="77" spans="1:4" x14ac:dyDescent="0.3">
      <c r="B77" s="18"/>
      <c r="C77" s="18"/>
      <c r="D77" s="18"/>
    </row>
    <row r="78" spans="1:4" x14ac:dyDescent="0.3">
      <c r="B78" s="18"/>
      <c r="C78" s="18"/>
      <c r="D78" s="18"/>
    </row>
    <row r="79" spans="1:4" x14ac:dyDescent="0.3">
      <c r="B79" s="18"/>
      <c r="C79" s="18"/>
      <c r="D79" s="18"/>
    </row>
    <row r="80" spans="1:4" x14ac:dyDescent="0.3">
      <c r="B80" s="18"/>
      <c r="C80" s="18"/>
      <c r="D80" s="18"/>
    </row>
    <row r="81" spans="2:4" x14ac:dyDescent="0.3">
      <c r="B81" s="18"/>
      <c r="C81" s="18"/>
      <c r="D81" s="18"/>
    </row>
    <row r="82" spans="2:4" x14ac:dyDescent="0.3">
      <c r="B82" s="18"/>
      <c r="C82" s="18"/>
      <c r="D82" s="18"/>
    </row>
    <row r="83" spans="2:4" x14ac:dyDescent="0.3">
      <c r="B83" s="18"/>
      <c r="C83" s="18"/>
      <c r="D83" s="18"/>
    </row>
    <row r="84" spans="2:4" x14ac:dyDescent="0.3">
      <c r="B84" s="18"/>
      <c r="C84" s="18"/>
      <c r="D84" s="1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</vt:lpstr>
      <vt:lpstr>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 Coto</cp:lastModifiedBy>
  <dcterms:created xsi:type="dcterms:W3CDTF">2022-02-14T23:54:54Z</dcterms:created>
  <dcterms:modified xsi:type="dcterms:W3CDTF">2024-02-16T01:05:37Z</dcterms:modified>
</cp:coreProperties>
</file>