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2urledu-my.sharepoint.com/personal/cipuaque_correo_url_edu_gt/Documents/Documentos/5A Tareas 2024/Analisis Financiero/"/>
    </mc:Choice>
  </mc:AlternateContent>
  <xr:revisionPtr revIDLastSave="485" documentId="8_{CFA8C5FF-4AA7-4418-AF55-8E4415313D45}" xr6:coauthVersionLast="47" xr6:coauthVersionMax="47" xr10:uidLastSave="{730DEDFF-F762-4C9A-957C-4A2212AC61D2}"/>
  <bookViews>
    <workbookView xWindow="11520" yWindow="0" windowWidth="11520" windowHeight="12360" xr2:uid="{CC923109-335E-4D97-BBDC-1F3D1A7EB866}"/>
  </bookViews>
  <sheets>
    <sheet name="CASO 2" sheetId="6" r:id="rId1"/>
    <sheet name="CASO 1 metodo 1" sheetId="4" r:id="rId2"/>
    <sheet name="CASO 1 metodo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6" l="1"/>
  <c r="D43" i="6" l="1"/>
  <c r="E43" i="6" s="1"/>
  <c r="E17" i="6"/>
  <c r="D17" i="6"/>
  <c r="D41" i="6"/>
  <c r="E41" i="6" s="1"/>
  <c r="E39" i="6"/>
  <c r="D39" i="6"/>
  <c r="E34" i="6"/>
  <c r="E36" i="6" s="1"/>
  <c r="E31" i="6"/>
  <c r="E32" i="6"/>
  <c r="D32" i="6"/>
  <c r="D31" i="6"/>
  <c r="D30" i="6"/>
  <c r="E30" i="6" s="1"/>
  <c r="B42" i="6"/>
  <c r="B44" i="6" s="1"/>
  <c r="D36" i="6"/>
  <c r="B33" i="6"/>
  <c r="B37" i="6" s="1"/>
  <c r="B12" i="6"/>
  <c r="C10" i="6"/>
  <c r="D10" i="6" s="1"/>
  <c r="E10" i="6" s="1"/>
  <c r="C9" i="6"/>
  <c r="D9" i="6" s="1"/>
  <c r="E9" i="6" s="1"/>
  <c r="B7" i="6"/>
  <c r="C7" i="6" s="1"/>
  <c r="C6" i="6"/>
  <c r="D6" i="6" s="1"/>
  <c r="E6" i="6" s="1"/>
  <c r="E7" i="6" s="1"/>
  <c r="C5" i="6"/>
  <c r="D11" i="5"/>
  <c r="B13" i="5"/>
  <c r="C13" i="5" s="1"/>
  <c r="C12" i="5"/>
  <c r="D12" i="5" s="1"/>
  <c r="B8" i="5"/>
  <c r="C8" i="5" s="1"/>
  <c r="C7" i="5"/>
  <c r="D7" i="5" s="1"/>
  <c r="D8" i="5" s="1"/>
  <c r="E5" i="5"/>
  <c r="C5" i="5"/>
  <c r="C12" i="4"/>
  <c r="D12" i="4" s="1"/>
  <c r="C11" i="4"/>
  <c r="D11" i="4" s="1"/>
  <c r="C6" i="4"/>
  <c r="D6" i="4" s="1"/>
  <c r="C7" i="4"/>
  <c r="D7" i="4" s="1"/>
  <c r="C5" i="4"/>
  <c r="B8" i="4"/>
  <c r="C8" i="4" s="1"/>
  <c r="D8" i="4" s="1"/>
  <c r="B13" i="4"/>
  <c r="C13" i="4" s="1"/>
  <c r="E5" i="4"/>
  <c r="E37" i="6" l="1"/>
  <c r="D13" i="4"/>
  <c r="D18" i="6"/>
  <c r="D19" i="6" s="1"/>
  <c r="D46" i="6" s="1"/>
  <c r="E18" i="6"/>
  <c r="E19" i="6" s="1"/>
  <c r="D33" i="6"/>
  <c r="D37" i="6" s="1"/>
  <c r="E12" i="6"/>
  <c r="E13" i="6" s="1"/>
  <c r="E15" i="6" s="1"/>
  <c r="E42" i="6"/>
  <c r="E44" i="6" s="1"/>
  <c r="D42" i="6"/>
  <c r="D44" i="6" s="1"/>
  <c r="D12" i="6"/>
  <c r="B13" i="6"/>
  <c r="C13" i="6" s="1"/>
  <c r="E33" i="6"/>
  <c r="D7" i="6"/>
  <c r="D13" i="5"/>
  <c r="D9" i="5"/>
  <c r="D14" i="5" s="1"/>
  <c r="D16" i="5" s="1"/>
  <c r="B9" i="5"/>
  <c r="D47" i="6" l="1"/>
  <c r="D48" i="6" s="1"/>
  <c r="D13" i="6"/>
  <c r="D15" i="6" s="1"/>
  <c r="B15" i="6"/>
  <c r="B17" i="6" s="1"/>
  <c r="B14" i="5"/>
  <c r="C9" i="5"/>
  <c r="D17" i="5"/>
  <c r="D18" i="5" s="1"/>
  <c r="B18" i="6" l="1"/>
  <c r="B19" i="6" s="1"/>
  <c r="B46" i="6" s="1"/>
  <c r="B47" i="6" s="1"/>
  <c r="B48" i="6" s="1"/>
  <c r="E47" i="6"/>
  <c r="E18" i="5"/>
  <c r="D20" i="5"/>
  <c r="B16" i="5"/>
  <c r="C14" i="5"/>
  <c r="E48" i="6" l="1"/>
  <c r="E49" i="6" s="1"/>
  <c r="E50" i="6" s="1"/>
  <c r="B17" i="5"/>
  <c r="C17" i="5" s="1"/>
  <c r="B18" i="5" l="1"/>
  <c r="C18" i="5" l="1"/>
  <c r="B20" i="5"/>
  <c r="B9" i="4" l="1"/>
  <c r="C9" i="4" l="1"/>
  <c r="B14" i="4"/>
  <c r="C14" i="4" s="1"/>
  <c r="D9" i="4"/>
  <c r="D14" i="4" s="1"/>
  <c r="D16" i="4" s="1"/>
  <c r="B16" i="4" l="1"/>
  <c r="D17" i="4"/>
  <c r="D18" i="4" s="1"/>
  <c r="D20" i="4" s="1"/>
  <c r="B17" i="4" l="1"/>
  <c r="C17" i="4" s="1"/>
  <c r="E18" i="4"/>
  <c r="B18" i="4" l="1"/>
  <c r="C18" i="4" l="1"/>
  <c r="B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 Puaque</author>
  </authors>
  <commentList>
    <comment ref="D3" authorId="0" shapeId="0" xr:uid="{0D753833-036A-4C4F-A16E-A6A619158A87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Intereses, impuestos y depreciacion no se proyectan con porcentajes</t>
        </r>
      </text>
    </comment>
    <comment ref="E3" authorId="0" shapeId="0" xr:uid="{1F9AD6D7-F4EB-4A8A-940B-F33944A009C6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Intereses, impuestos y depreciacion no se proyectan con porcentajes</t>
        </r>
      </text>
    </comment>
    <comment ref="D6" authorId="0" shapeId="0" xr:uid="{F1CE77CE-7E4B-483F-93AC-0142CC3FD5F4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Se asume que se mantiene el mismo % sobre las ventas</t>
        </r>
      </text>
    </comment>
    <comment ref="E6" authorId="0" shapeId="0" xr:uid="{D49F4F48-41FB-4CB5-AE5B-0A508FC0E200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Se asume que se mantiene el mismo % sobre las ventas</t>
        </r>
      </text>
    </comment>
    <comment ref="A41" authorId="0" shapeId="0" xr:uid="{5F187ACD-93FC-4CF0-9118-921BA2FBADA7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También "deudas acumuladas"</t>
        </r>
      </text>
    </comment>
    <comment ref="D49" authorId="0" shapeId="0" xr:uid="{7802C0C6-1C98-4688-9906-8666E96A720F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Fondos adicionales necesarios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 Puaque</author>
  </authors>
  <commentList>
    <comment ref="D3" authorId="0" shapeId="0" xr:uid="{BFE249DC-1587-4C09-A561-A4741F487EE0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Intereses, impuestos y depreciacion no se proyectan con porcentajes</t>
        </r>
      </text>
    </comment>
    <comment ref="E5" authorId="0" shapeId="0" xr:uid="{57C59DEE-C348-4559-A28B-5B29E494860D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Una empresa suele crecer lo que crece el PIB del país sin hacer esfuerzos extra</t>
        </r>
      </text>
    </comment>
    <comment ref="D8" authorId="0" shapeId="0" xr:uid="{D7E6805B-F1A3-4E1E-A408-91B0098E4F2F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Se asume que se mantiene el mismo % sobre las ventas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 Puaque</author>
  </authors>
  <commentList>
    <comment ref="D3" authorId="0" shapeId="0" xr:uid="{2DC88FEC-65F7-4829-9BBE-66904BA44A68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Intereses, impuestos y depreciacion no se proyectan con porcentajes</t>
        </r>
      </text>
    </comment>
    <comment ref="E5" authorId="0" shapeId="0" xr:uid="{211A72DF-74C4-4789-A6DE-DEE442456C5A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Una empresa suele crecer lo que crece el PIB del país sin hacer esfuerzos extra</t>
        </r>
      </text>
    </comment>
    <comment ref="D8" authorId="0" shapeId="0" xr:uid="{DEC7FE00-38F9-4BB3-B37B-54DCDA306A1E}">
      <text>
        <r>
          <rPr>
            <b/>
            <sz val="9"/>
            <color indexed="81"/>
            <rFont val="Tahoma"/>
            <family val="2"/>
          </rPr>
          <t>Cami Puaque:</t>
        </r>
        <r>
          <rPr>
            <sz val="9"/>
            <color indexed="81"/>
            <rFont val="Tahoma"/>
            <family val="2"/>
          </rPr>
          <t xml:space="preserve">
Se asume que se mantiene el mismo % sobre las ventas</t>
        </r>
      </text>
    </comment>
  </commentList>
</comments>
</file>

<file path=xl/sharedStrings.xml><?xml version="1.0" encoding="utf-8"?>
<sst xmlns="http://schemas.openxmlformats.org/spreadsheetml/2006/main" count="104" uniqueCount="54">
  <si>
    <t>ACTIVOS</t>
  </si>
  <si>
    <t>Cuentas por Cobrar</t>
  </si>
  <si>
    <t>(-) Depreciación Acumulada</t>
  </si>
  <si>
    <t>Cuentas por Pagar</t>
  </si>
  <si>
    <t>AÑO 2023</t>
  </si>
  <si>
    <t>AÑO 2024</t>
  </si>
  <si>
    <t>(-) Costo de ventas</t>
  </si>
  <si>
    <t>Utilidad Bruta</t>
  </si>
  <si>
    <t>FÁBRICA DE CONCENTRADOS, S.A.</t>
  </si>
  <si>
    <t>Estado de Pérdidas y Ganancias</t>
  </si>
  <si>
    <t>HISTÓRICO</t>
  </si>
  <si>
    <t>PROYECTADO</t>
  </si>
  <si>
    <t>% Vertical</t>
  </si>
  <si>
    <t>Ingresos por Ventas</t>
  </si>
  <si>
    <t>(-) Costo de los bienes vendidos</t>
  </si>
  <si>
    <t>(-) Gastos Operativos</t>
  </si>
  <si>
    <t>Gastos de ventas</t>
  </si>
  <si>
    <t>Gastos generales y administrativos</t>
  </si>
  <si>
    <t>Gastos de depreciación</t>
  </si>
  <si>
    <t>Total de gastos operativos</t>
  </si>
  <si>
    <t>Utilidad Operativa</t>
  </si>
  <si>
    <t>(-) Gastos por Intereses</t>
  </si>
  <si>
    <t>Utilidad neta antes de impuestos</t>
  </si>
  <si>
    <t>(-) Impuestos (40%)</t>
  </si>
  <si>
    <t>Utilidad neta después de Impuestos</t>
  </si>
  <si>
    <t>Nota al Estado de Resultados del 2022:</t>
  </si>
  <si>
    <t>Se pagaron dividendos a los accionistas preferentes de $ 3,000</t>
  </si>
  <si>
    <t>Balance General</t>
  </si>
  <si>
    <t>AÑO 2022</t>
  </si>
  <si>
    <t>Inventarios</t>
  </si>
  <si>
    <t>Total de Activos Corrientes</t>
  </si>
  <si>
    <t>Activos Fijos Brutos</t>
  </si>
  <si>
    <t>Total de Activos Fijos Netos</t>
  </si>
  <si>
    <t>Total del Activo</t>
  </si>
  <si>
    <t>PASIVOS Y CAPITAL</t>
  </si>
  <si>
    <t>Total de Pasivos Corrientes</t>
  </si>
  <si>
    <t>Deuda a Largo Plazo</t>
  </si>
  <si>
    <t>Total de Pasivos</t>
  </si>
  <si>
    <t>Ganancias Retenidas</t>
  </si>
  <si>
    <t>Total de Patrimonio</t>
  </si>
  <si>
    <t>Total de Pasivo y Capital</t>
  </si>
  <si>
    <t>FAN =</t>
  </si>
  <si>
    <t>Costo fijo</t>
  </si>
  <si>
    <t>Costo variable</t>
  </si>
  <si>
    <t>Gastos fijos</t>
  </si>
  <si>
    <t>Gastos variables</t>
  </si>
  <si>
    <t>Dividendos</t>
  </si>
  <si>
    <t>fijo</t>
  </si>
  <si>
    <t>Efectivo</t>
  </si>
  <si>
    <t>Valores negociables</t>
  </si>
  <si>
    <t>Deudas pendientes</t>
  </si>
  <si>
    <t>Otros pasivos corrientes</t>
  </si>
  <si>
    <t>Ganancias retenidas</t>
  </si>
  <si>
    <t>Capital acciones 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</si>
</sst>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Q&quot;* #,##0.00_-;\-&quot;Q&quot;* #,##0.00_-;_-&quot;Q&quot;* &quot;-&quot;??_-;_-@_-"/>
    <numFmt numFmtId="165" formatCode="_([$$-540A]* #,##0.00_);_([$$-540A]* \(#,##0.00\);_([$$-540A]* &quot;-&quot;??_);_(@_)"/>
    <numFmt numFmtId="166" formatCode="_-[$$-540A]* #,##0.00_ ;_-[$$-540A]* \-#,##0.00\ ;_-[$$-540A]* &quot;-&quot;??_ ;_-@_ "/>
    <numFmt numFmtId="167" formatCode="0.0%"/>
    <numFmt numFmtId="168" formatCode="_(&quot;Q&quot;* #,##0.00_);_(&quot;Q&quot;* \(#,##0.00\);_(&quot;Q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4"/>
      <name val="Century Gothic"/>
      <family val="2"/>
    </font>
    <font>
      <sz val="11"/>
      <color theme="4"/>
      <name val="Century Gothic"/>
      <family val="2"/>
    </font>
    <font>
      <u/>
      <sz val="11"/>
      <color theme="1"/>
      <name val="Century Gothic"/>
      <family val="2"/>
    </font>
    <font>
      <i/>
      <sz val="11"/>
      <color theme="1"/>
      <name val="Century Gothic"/>
      <family val="2"/>
    </font>
    <font>
      <i/>
      <sz val="11"/>
      <color theme="4"/>
      <name val="Century Gothic"/>
      <family val="2"/>
    </font>
    <font>
      <sz val="11"/>
      <color theme="8" tint="-0.249977111117893"/>
      <name val="Century Gothic"/>
      <family val="2"/>
    </font>
    <font>
      <i/>
      <sz val="11"/>
      <color theme="8" tint="-0.249977111117893"/>
      <name val="Century Gothic"/>
      <family val="2"/>
    </font>
    <font>
      <b/>
      <sz val="11"/>
      <color theme="8" tint="-0.249977111117893"/>
      <name val="Century Gothic"/>
      <family val="2"/>
    </font>
    <font>
      <sz val="11"/>
      <color rgb="FF0070C0"/>
      <name val="Century Gothic"/>
      <family val="2"/>
    </font>
    <font>
      <sz val="11"/>
      <color rgb="FFFF0000"/>
      <name val="Century Gothic"/>
      <family val="2"/>
    </font>
    <font>
      <b/>
      <sz val="11"/>
      <color rgb="FFFF0000"/>
      <name val="Century Gothic"/>
      <family val="2"/>
    </font>
    <font>
      <i/>
      <sz val="11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5" fillId="0" borderId="0" xfId="0" applyNumberFormat="1" applyFont="1"/>
    <xf numFmtId="9" fontId="5" fillId="0" borderId="0" xfId="2" applyFont="1" applyAlignment="1">
      <alignment horizontal="center"/>
    </xf>
    <xf numFmtId="167" fontId="5" fillId="0" borderId="0" xfId="2" applyNumberFormat="1" applyFont="1" applyAlignment="1">
      <alignment horizontal="center"/>
    </xf>
    <xf numFmtId="165" fontId="5" fillId="0" borderId="1" xfId="0" applyNumberFormat="1" applyFont="1" applyBorder="1"/>
    <xf numFmtId="166" fontId="7" fillId="0" borderId="1" xfId="1" applyNumberFormat="1" applyFont="1" applyBorder="1"/>
    <xf numFmtId="0" fontId="8" fillId="0" borderId="0" xfId="0" applyFont="1"/>
    <xf numFmtId="166" fontId="5" fillId="0" borderId="0" xfId="1" applyNumberFormat="1" applyFont="1"/>
    <xf numFmtId="0" fontId="9" fillId="0" borderId="0" xfId="0" applyFont="1"/>
    <xf numFmtId="165" fontId="9" fillId="0" borderId="0" xfId="0" applyNumberFormat="1" applyFont="1"/>
    <xf numFmtId="166" fontId="10" fillId="0" borderId="0" xfId="1" applyNumberFormat="1" applyFont="1"/>
    <xf numFmtId="165" fontId="9" fillId="0" borderId="1" xfId="0" applyNumberFormat="1" applyFont="1" applyBorder="1"/>
    <xf numFmtId="166" fontId="10" fillId="0" borderId="1" xfId="1" applyNumberFormat="1" applyFont="1" applyBorder="1"/>
    <xf numFmtId="166" fontId="7" fillId="0" borderId="0" xfId="1" applyNumberFormat="1" applyFont="1"/>
    <xf numFmtId="165" fontId="5" fillId="0" borderId="2" xfId="0" applyNumberFormat="1" applyFont="1" applyBorder="1"/>
    <xf numFmtId="166" fontId="6" fillId="0" borderId="2" xfId="1" applyNumberFormat="1" applyFont="1" applyBorder="1"/>
    <xf numFmtId="165" fontId="4" fillId="0" borderId="0" xfId="0" applyNumberFormat="1" applyFont="1"/>
    <xf numFmtId="168" fontId="5" fillId="0" borderId="0" xfId="0" applyNumberFormat="1" applyFont="1"/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0" applyNumberFormat="1" applyFont="1"/>
    <xf numFmtId="0" fontId="4" fillId="0" borderId="0" xfId="0" applyFont="1" applyAlignment="1">
      <alignment horizontal="right"/>
    </xf>
    <xf numFmtId="165" fontId="4" fillId="0" borderId="2" xfId="0" applyNumberFormat="1" applyFont="1" applyBorder="1"/>
    <xf numFmtId="165" fontId="13" fillId="0" borderId="2" xfId="0" applyNumberFormat="1" applyFont="1" applyBorder="1"/>
    <xf numFmtId="0" fontId="5" fillId="2" borderId="0" xfId="0" applyFont="1" applyFill="1"/>
    <xf numFmtId="165" fontId="5" fillId="2" borderId="1" xfId="0" applyNumberFormat="1" applyFont="1" applyFill="1" applyBorder="1"/>
    <xf numFmtId="165" fontId="12" fillId="0" borderId="3" xfId="0" applyNumberFormat="1" applyFont="1" applyBorder="1"/>
    <xf numFmtId="165" fontId="13" fillId="0" borderId="0" xfId="0" applyNumberFormat="1" applyFont="1" applyAlignment="1">
      <alignment horizontal="right"/>
    </xf>
    <xf numFmtId="165" fontId="13" fillId="0" borderId="4" xfId="0" applyNumberFormat="1" applyFont="1" applyBorder="1"/>
    <xf numFmtId="165" fontId="5" fillId="0" borderId="0" xfId="0" applyNumberFormat="1" applyFont="1" applyBorder="1"/>
    <xf numFmtId="166" fontId="6" fillId="0" borderId="0" xfId="1" applyNumberFormat="1" applyFont="1" applyBorder="1"/>
    <xf numFmtId="165" fontId="14" fillId="0" borderId="0" xfId="0" applyNumberFormat="1" applyFont="1"/>
    <xf numFmtId="9" fontId="4" fillId="0" borderId="0" xfId="2" applyFont="1" applyAlignment="1">
      <alignment horizontal="center"/>
    </xf>
    <xf numFmtId="9" fontId="5" fillId="0" borderId="0" xfId="2" applyFont="1"/>
    <xf numFmtId="9" fontId="5" fillId="0" borderId="1" xfId="2" applyFont="1" applyBorder="1"/>
    <xf numFmtId="9" fontId="9" fillId="0" borderId="0" xfId="2" applyFont="1"/>
    <xf numFmtId="9" fontId="9" fillId="0" borderId="1" xfId="2" applyFont="1" applyBorder="1"/>
    <xf numFmtId="9" fontId="4" fillId="0" borderId="2" xfId="2" applyFont="1" applyBorder="1"/>
    <xf numFmtId="165" fontId="15" fillId="0" borderId="1" xfId="0" applyNumberFormat="1" applyFont="1" applyBorder="1"/>
    <xf numFmtId="165" fontId="15" fillId="0" borderId="0" xfId="0" applyNumberFormat="1" applyFont="1"/>
    <xf numFmtId="165" fontId="16" fillId="0" borderId="2" xfId="0" applyNumberFormat="1" applyFont="1" applyBorder="1"/>
    <xf numFmtId="165" fontId="17" fillId="0" borderId="1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B185-0DC5-4395-8129-A251E781D207}">
  <dimension ref="A1:E52"/>
  <sheetViews>
    <sheetView tabSelected="1" topLeftCell="A18" zoomScale="70" zoomScaleNormal="70" workbookViewId="0">
      <selection activeCell="F40" sqref="F40"/>
    </sheetView>
  </sheetViews>
  <sheetFormatPr baseColWidth="10" defaultRowHeight="14.4" x14ac:dyDescent="0.3"/>
  <cols>
    <col min="1" max="1" width="49" style="2" customWidth="1"/>
    <col min="2" max="2" width="19.5546875" style="2" customWidth="1"/>
    <col min="3" max="3" width="13.21875" style="2" customWidth="1"/>
    <col min="4" max="4" width="21.109375" style="2" customWidth="1"/>
    <col min="5" max="5" width="16.44140625" customWidth="1"/>
  </cols>
  <sheetData>
    <row r="1" spans="1:5" x14ac:dyDescent="0.3">
      <c r="A1" s="1" t="s">
        <v>8</v>
      </c>
    </row>
    <row r="2" spans="1:5" ht="17.399999999999999" customHeight="1" x14ac:dyDescent="0.3">
      <c r="A2" s="1" t="s">
        <v>9</v>
      </c>
    </row>
    <row r="3" spans="1:5" x14ac:dyDescent="0.3">
      <c r="A3" s="1"/>
      <c r="B3" s="3" t="s">
        <v>10</v>
      </c>
      <c r="C3" s="3"/>
      <c r="D3" s="4" t="s">
        <v>11</v>
      </c>
      <c r="E3" s="4" t="s">
        <v>11</v>
      </c>
    </row>
    <row r="4" spans="1:5" x14ac:dyDescent="0.3">
      <c r="B4" s="5" t="s">
        <v>4</v>
      </c>
      <c r="C4" s="5" t="s">
        <v>12</v>
      </c>
      <c r="D4" s="6" t="s">
        <v>4</v>
      </c>
      <c r="E4" s="6" t="s">
        <v>5</v>
      </c>
    </row>
    <row r="5" spans="1:5" x14ac:dyDescent="0.3">
      <c r="A5" s="2" t="s">
        <v>13</v>
      </c>
      <c r="B5" s="7">
        <v>10000</v>
      </c>
      <c r="C5" s="8">
        <f>B5/B5</f>
        <v>1</v>
      </c>
      <c r="D5" s="19">
        <v>11000</v>
      </c>
      <c r="E5" s="19">
        <v>12000</v>
      </c>
    </row>
    <row r="6" spans="1:5" x14ac:dyDescent="0.3">
      <c r="A6" s="2" t="s">
        <v>14</v>
      </c>
      <c r="B6" s="10"/>
      <c r="C6" s="8">
        <f>B6/B$5</f>
        <v>0</v>
      </c>
      <c r="D6" s="11">
        <f>C6*D5</f>
        <v>0</v>
      </c>
      <c r="E6" s="11">
        <f>D6*E5</f>
        <v>0</v>
      </c>
    </row>
    <row r="7" spans="1:5" x14ac:dyDescent="0.3">
      <c r="A7" s="2" t="s">
        <v>7</v>
      </c>
      <c r="B7" s="7">
        <f>B5-B6</f>
        <v>10000</v>
      </c>
      <c r="C7" s="8">
        <f>B7/B$5</f>
        <v>1</v>
      </c>
      <c r="D7" s="7">
        <f>D5-D6</f>
        <v>11000</v>
      </c>
      <c r="E7" s="7">
        <f>E5-E6</f>
        <v>12000</v>
      </c>
    </row>
    <row r="8" spans="1:5" x14ac:dyDescent="0.3">
      <c r="A8" s="12" t="s">
        <v>15</v>
      </c>
      <c r="B8" s="7"/>
      <c r="C8" s="7"/>
      <c r="D8" s="13"/>
      <c r="E8" s="13"/>
    </row>
    <row r="9" spans="1:5" x14ac:dyDescent="0.3">
      <c r="A9" s="14" t="s">
        <v>16</v>
      </c>
      <c r="B9" s="15"/>
      <c r="C9" s="8">
        <f>B9/B$5</f>
        <v>0</v>
      </c>
      <c r="D9" s="16">
        <f>C9*D5</f>
        <v>0</v>
      </c>
      <c r="E9" s="16">
        <f>D9*E5</f>
        <v>0</v>
      </c>
    </row>
    <row r="10" spans="1:5" x14ac:dyDescent="0.3">
      <c r="A10" s="14" t="s">
        <v>17</v>
      </c>
      <c r="B10" s="15"/>
      <c r="C10" s="8">
        <f>B10/B$5</f>
        <v>0</v>
      </c>
      <c r="D10" s="16">
        <f>C10*D5</f>
        <v>0</v>
      </c>
      <c r="E10" s="16">
        <f>D10*E5</f>
        <v>0</v>
      </c>
    </row>
    <row r="11" spans="1:5" x14ac:dyDescent="0.3">
      <c r="A11" s="14" t="s">
        <v>18</v>
      </c>
      <c r="B11" s="15"/>
      <c r="C11" s="8"/>
      <c r="D11" s="16"/>
      <c r="E11" s="16"/>
    </row>
    <row r="12" spans="1:5" x14ac:dyDescent="0.3">
      <c r="A12" s="14" t="s">
        <v>19</v>
      </c>
      <c r="B12" s="17">
        <f>SUM(B9:B11)</f>
        <v>0</v>
      </c>
      <c r="C12" s="8"/>
      <c r="D12" s="18">
        <f>SUM(D9:D11)</f>
        <v>0</v>
      </c>
      <c r="E12" s="18">
        <f>SUM(E9:E11)</f>
        <v>0</v>
      </c>
    </row>
    <row r="13" spans="1:5" x14ac:dyDescent="0.3">
      <c r="A13" s="2" t="s">
        <v>20</v>
      </c>
      <c r="B13" s="7">
        <f>B7-B12</f>
        <v>10000</v>
      </c>
      <c r="C13" s="8">
        <f t="shared" ref="C13" si="0">B13/B$5</f>
        <v>1</v>
      </c>
      <c r="D13" s="19">
        <f>D7-D12</f>
        <v>11000</v>
      </c>
      <c r="E13" s="19">
        <f>E7-E12</f>
        <v>12000</v>
      </c>
    </row>
    <row r="14" spans="1:5" x14ac:dyDescent="0.3">
      <c r="A14" s="2" t="s">
        <v>21</v>
      </c>
      <c r="B14" s="10"/>
      <c r="C14" s="8"/>
      <c r="D14" s="11"/>
      <c r="E14" s="11"/>
    </row>
    <row r="15" spans="1:5" x14ac:dyDescent="0.3">
      <c r="A15" s="2" t="s">
        <v>22</v>
      </c>
      <c r="B15" s="7">
        <f>B13-B14</f>
        <v>10000</v>
      </c>
      <c r="C15" s="8"/>
      <c r="D15" s="19">
        <f>D13-D14</f>
        <v>11000</v>
      </c>
      <c r="E15" s="19">
        <f>E13-E14</f>
        <v>12000</v>
      </c>
    </row>
    <row r="16" spans="1:5" x14ac:dyDescent="0.3">
      <c r="A16" s="2" t="s">
        <v>23</v>
      </c>
      <c r="B16" s="10"/>
      <c r="C16" s="8"/>
      <c r="D16" s="11"/>
      <c r="E16" s="11"/>
    </row>
    <row r="17" spans="1:5" ht="15" thickBot="1" x14ac:dyDescent="0.35">
      <c r="A17" s="2" t="s">
        <v>24</v>
      </c>
      <c r="B17" s="20">
        <f>B15-B16</f>
        <v>10000</v>
      </c>
      <c r="C17" s="8">
        <v>0.03</v>
      </c>
      <c r="D17" s="21">
        <f>1.3*D5</f>
        <v>14300</v>
      </c>
      <c r="E17" s="21">
        <f>1.3*E5</f>
        <v>15600</v>
      </c>
    </row>
    <row r="18" spans="1:5" ht="15" thickTop="1" x14ac:dyDescent="0.3">
      <c r="A18" s="2" t="s">
        <v>46</v>
      </c>
      <c r="B18" s="22">
        <f>0.5*B17</f>
        <v>5000</v>
      </c>
      <c r="C18" s="22"/>
      <c r="D18" s="7">
        <f>0.5*D17</f>
        <v>7150</v>
      </c>
      <c r="E18" s="7">
        <f>0.5*E17</f>
        <v>7800</v>
      </c>
    </row>
    <row r="19" spans="1:5" x14ac:dyDescent="0.3">
      <c r="A19" s="2" t="s">
        <v>52</v>
      </c>
      <c r="B19" s="22">
        <f>B17-B18</f>
        <v>5000</v>
      </c>
      <c r="C19" s="22"/>
      <c r="D19" s="22">
        <f>D17-D18</f>
        <v>7150</v>
      </c>
      <c r="E19" s="22">
        <f>E17-E18</f>
        <v>7800</v>
      </c>
    </row>
    <row r="20" spans="1:5" x14ac:dyDescent="0.3">
      <c r="B20" s="22"/>
      <c r="C20" s="22"/>
      <c r="D20" s="7"/>
    </row>
    <row r="21" spans="1:5" x14ac:dyDescent="0.3">
      <c r="A21" s="14" t="s">
        <v>25</v>
      </c>
      <c r="B21" s="7"/>
      <c r="C21" s="7"/>
      <c r="D21" s="7"/>
    </row>
    <row r="22" spans="1:5" x14ac:dyDescent="0.3">
      <c r="A22" s="14" t="s">
        <v>26</v>
      </c>
      <c r="B22" s="7"/>
      <c r="C22" s="7"/>
      <c r="D22" s="7"/>
    </row>
    <row r="23" spans="1:5" x14ac:dyDescent="0.3">
      <c r="B23" s="23"/>
      <c r="C23" s="23"/>
      <c r="D23" s="23"/>
    </row>
    <row r="24" spans="1:5" x14ac:dyDescent="0.3">
      <c r="A24" s="1" t="s">
        <v>8</v>
      </c>
    </row>
    <row r="25" spans="1:5" x14ac:dyDescent="0.3">
      <c r="A25" s="1" t="s">
        <v>27</v>
      </c>
    </row>
    <row r="26" spans="1:5" x14ac:dyDescent="0.3">
      <c r="A26" s="1"/>
    </row>
    <row r="27" spans="1:5" x14ac:dyDescent="0.3">
      <c r="B27" s="3" t="s">
        <v>10</v>
      </c>
      <c r="D27" s="4" t="s">
        <v>11</v>
      </c>
      <c r="E27" s="4" t="s">
        <v>11</v>
      </c>
    </row>
    <row r="28" spans="1:5" x14ac:dyDescent="0.3">
      <c r="A28" s="1" t="s">
        <v>0</v>
      </c>
      <c r="B28" s="5" t="s">
        <v>28</v>
      </c>
      <c r="C28" s="38"/>
      <c r="D28" s="6" t="s">
        <v>4</v>
      </c>
      <c r="E28" s="6" t="s">
        <v>5</v>
      </c>
    </row>
    <row r="29" spans="1:5" x14ac:dyDescent="0.3">
      <c r="A29" s="2" t="s">
        <v>48</v>
      </c>
      <c r="B29" s="7">
        <v>400</v>
      </c>
      <c r="C29" s="39"/>
      <c r="D29" s="7">
        <v>480</v>
      </c>
      <c r="E29" s="24">
        <v>480</v>
      </c>
    </row>
    <row r="30" spans="1:5" x14ac:dyDescent="0.3">
      <c r="A30" s="2" t="s">
        <v>49</v>
      </c>
      <c r="B30" s="7">
        <v>200</v>
      </c>
      <c r="C30" s="39"/>
      <c r="D30" s="7">
        <f>B30</f>
        <v>200</v>
      </c>
      <c r="E30" s="24">
        <f>D30</f>
        <v>200</v>
      </c>
    </row>
    <row r="31" spans="1:5" x14ac:dyDescent="0.3">
      <c r="A31" s="2" t="s">
        <v>1</v>
      </c>
      <c r="B31" s="7">
        <v>1200</v>
      </c>
      <c r="C31" s="39">
        <v>0.12</v>
      </c>
      <c r="D31" s="7">
        <f>C31*D5</f>
        <v>1320</v>
      </c>
      <c r="E31" s="7">
        <f>C31*E5</f>
        <v>1440</v>
      </c>
    </row>
    <row r="32" spans="1:5" x14ac:dyDescent="0.3">
      <c r="A32" s="2" t="s">
        <v>29</v>
      </c>
      <c r="B32" s="10">
        <v>1800</v>
      </c>
      <c r="C32" s="40">
        <v>0.18</v>
      </c>
      <c r="D32" s="10">
        <f>C32*D5</f>
        <v>1980</v>
      </c>
      <c r="E32" s="10">
        <f>C32*E5</f>
        <v>2160</v>
      </c>
    </row>
    <row r="33" spans="1:5" x14ac:dyDescent="0.3">
      <c r="A33" s="14" t="s">
        <v>30</v>
      </c>
      <c r="B33" s="15">
        <f>SUM(B29:B32)</f>
        <v>3600</v>
      </c>
      <c r="C33" s="41"/>
      <c r="D33" s="15">
        <f>SUM(D29:D32)</f>
        <v>3980</v>
      </c>
      <c r="E33" s="26">
        <f>SUM(E29:E32)</f>
        <v>4280</v>
      </c>
    </row>
    <row r="34" spans="1:5" x14ac:dyDescent="0.3">
      <c r="A34" s="2" t="s">
        <v>31</v>
      </c>
      <c r="B34" s="7"/>
      <c r="C34" s="39"/>
      <c r="D34" s="7">
        <v>650</v>
      </c>
      <c r="E34" s="24">
        <f>D34+850</f>
        <v>1500</v>
      </c>
    </row>
    <row r="35" spans="1:5" x14ac:dyDescent="0.3">
      <c r="A35" s="2" t="s">
        <v>2</v>
      </c>
      <c r="B35" s="7"/>
      <c r="C35" s="39"/>
      <c r="D35" s="7">
        <v>290</v>
      </c>
      <c r="E35" s="24">
        <f>390+290</f>
        <v>680</v>
      </c>
    </row>
    <row r="36" spans="1:5" x14ac:dyDescent="0.3">
      <c r="A36" s="2" t="s">
        <v>32</v>
      </c>
      <c r="B36" s="17">
        <v>4000</v>
      </c>
      <c r="C36" s="42"/>
      <c r="D36" s="17">
        <f>D34+D35</f>
        <v>940</v>
      </c>
      <c r="E36" s="47">
        <f>E34-E35+B36</f>
        <v>4820</v>
      </c>
    </row>
    <row r="37" spans="1:5" ht="15" thickBot="1" x14ac:dyDescent="0.35">
      <c r="A37" s="27" t="s">
        <v>33</v>
      </c>
      <c r="B37" s="28">
        <f>B36+B33</f>
        <v>7600</v>
      </c>
      <c r="C37" s="43"/>
      <c r="D37" s="28">
        <f>D36+D33</f>
        <v>4920</v>
      </c>
      <c r="E37" s="46">
        <f>E36+E33</f>
        <v>9100</v>
      </c>
    </row>
    <row r="38" spans="1:5" ht="15" thickTop="1" x14ac:dyDescent="0.3">
      <c r="A38" s="1" t="s">
        <v>34</v>
      </c>
      <c r="B38" s="7"/>
      <c r="C38" s="7"/>
      <c r="D38" s="7"/>
      <c r="E38" s="24"/>
    </row>
    <row r="39" spans="1:5" x14ac:dyDescent="0.3">
      <c r="A39" s="2" t="s">
        <v>3</v>
      </c>
      <c r="B39" s="7">
        <v>1400</v>
      </c>
      <c r="C39" s="39">
        <v>0.14000000000000001</v>
      </c>
      <c r="D39" s="7">
        <f>C39*D5</f>
        <v>1540.0000000000002</v>
      </c>
      <c r="E39" s="24">
        <f>C39*E5</f>
        <v>1680.0000000000002</v>
      </c>
    </row>
    <row r="40" spans="1:5" x14ac:dyDescent="0.3">
      <c r="A40" s="2" t="s">
        <v>50</v>
      </c>
      <c r="B40" s="7">
        <v>400</v>
      </c>
      <c r="C40" s="39"/>
      <c r="D40" s="7"/>
      <c r="E40" s="24">
        <v>500</v>
      </c>
    </row>
    <row r="41" spans="1:5" x14ac:dyDescent="0.3">
      <c r="A41" s="2" t="s">
        <v>51</v>
      </c>
      <c r="B41" s="10">
        <v>80</v>
      </c>
      <c r="C41" s="40"/>
      <c r="D41" s="10">
        <f>B41</f>
        <v>80</v>
      </c>
      <c r="E41" s="25">
        <f>D41</f>
        <v>80</v>
      </c>
    </row>
    <row r="42" spans="1:5" x14ac:dyDescent="0.3">
      <c r="A42" s="2" t="s">
        <v>35</v>
      </c>
      <c r="B42" s="7">
        <f>SUM(B39:B41)</f>
        <v>1880</v>
      </c>
      <c r="C42" s="39"/>
      <c r="D42" s="7">
        <f>SUM(D39:D41)</f>
        <v>1620.0000000000002</v>
      </c>
      <c r="E42" s="24">
        <f>SUM(E39:E41)</f>
        <v>2260</v>
      </c>
    </row>
    <row r="43" spans="1:5" x14ac:dyDescent="0.3">
      <c r="A43" s="30" t="s">
        <v>36</v>
      </c>
      <c r="B43" s="10">
        <v>2000</v>
      </c>
      <c r="C43" s="40"/>
      <c r="D43" s="31">
        <f>B43</f>
        <v>2000</v>
      </c>
      <c r="E43" s="25">
        <f>D43</f>
        <v>2000</v>
      </c>
    </row>
    <row r="44" spans="1:5" x14ac:dyDescent="0.3">
      <c r="A44" s="14" t="s">
        <v>37</v>
      </c>
      <c r="B44" s="15">
        <f>B42+B43</f>
        <v>3880</v>
      </c>
      <c r="C44" s="41"/>
      <c r="D44" s="15">
        <f>D42+D43</f>
        <v>3620</v>
      </c>
      <c r="E44" s="26">
        <f>SUM(E42:E43)</f>
        <v>4260</v>
      </c>
    </row>
    <row r="45" spans="1:5" x14ac:dyDescent="0.3">
      <c r="A45" s="30" t="s">
        <v>53</v>
      </c>
      <c r="B45" s="7">
        <v>3720</v>
      </c>
      <c r="C45" s="39"/>
      <c r="D45" s="7">
        <v>3720</v>
      </c>
      <c r="E45" s="45">
        <v>4065</v>
      </c>
    </row>
    <row r="46" spans="1:5" x14ac:dyDescent="0.3">
      <c r="A46" s="30" t="s">
        <v>38</v>
      </c>
      <c r="B46" s="10">
        <f>B19</f>
        <v>5000</v>
      </c>
      <c r="C46" s="40"/>
      <c r="D46" s="10">
        <f>D19</f>
        <v>7150</v>
      </c>
      <c r="E46" s="44"/>
    </row>
    <row r="47" spans="1:5" x14ac:dyDescent="0.3">
      <c r="A47" s="14" t="s">
        <v>39</v>
      </c>
      <c r="B47" s="15">
        <f>SUM(B45:B46)</f>
        <v>8720</v>
      </c>
      <c r="C47" s="41"/>
      <c r="D47" s="15">
        <f>SUM(D45:D46)</f>
        <v>10870</v>
      </c>
      <c r="E47" s="32">
        <f>SUM(E45:E46)</f>
        <v>4065</v>
      </c>
    </row>
    <row r="48" spans="1:5" ht="15" thickBot="1" x14ac:dyDescent="0.35">
      <c r="A48" s="27" t="s">
        <v>40</v>
      </c>
      <c r="B48" s="28">
        <f>B44+B47</f>
        <v>12600</v>
      </c>
      <c r="C48" s="43"/>
      <c r="D48" s="28">
        <f>D44+D47</f>
        <v>14490</v>
      </c>
      <c r="E48" s="29">
        <f>E47+E44</f>
        <v>8325</v>
      </c>
    </row>
    <row r="49" spans="1:5" ht="15" thickTop="1" x14ac:dyDescent="0.3">
      <c r="B49" s="7"/>
      <c r="C49" s="7"/>
      <c r="D49" s="33" t="s">
        <v>41</v>
      </c>
      <c r="E49" s="24">
        <f>E37-E48</f>
        <v>775</v>
      </c>
    </row>
    <row r="50" spans="1:5" ht="15" thickBot="1" x14ac:dyDescent="0.35">
      <c r="A50" s="14"/>
      <c r="B50" s="7"/>
      <c r="C50" s="7"/>
      <c r="D50" s="24"/>
      <c r="E50" s="34">
        <f>SUM(E48:E49)</f>
        <v>9100</v>
      </c>
    </row>
    <row r="51" spans="1:5" x14ac:dyDescent="0.3">
      <c r="A51" s="14"/>
    </row>
    <row r="52" spans="1:5" x14ac:dyDescent="0.3">
      <c r="A52" s="1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C009-530C-4BFF-AA5D-019F928474D3}">
  <dimension ref="A1:E22"/>
  <sheetViews>
    <sheetView zoomScale="98" zoomScaleNormal="98" workbookViewId="0">
      <selection activeCell="I22" sqref="I22"/>
    </sheetView>
  </sheetViews>
  <sheetFormatPr baseColWidth="10" defaultRowHeight="14.4" x14ac:dyDescent="0.3"/>
  <cols>
    <col min="1" max="1" width="49" style="2" customWidth="1"/>
    <col min="2" max="2" width="19.5546875" style="2" customWidth="1"/>
    <col min="3" max="3" width="13.21875" style="2" customWidth="1"/>
    <col min="4" max="4" width="21.109375" style="2" customWidth="1"/>
    <col min="5" max="5" width="16.44140625" customWidth="1"/>
  </cols>
  <sheetData>
    <row r="1" spans="1:5" x14ac:dyDescent="0.3">
      <c r="A1" s="1" t="s">
        <v>8</v>
      </c>
    </row>
    <row r="2" spans="1:5" ht="17.399999999999999" customHeight="1" x14ac:dyDescent="0.3">
      <c r="A2" s="1" t="s">
        <v>9</v>
      </c>
    </row>
    <row r="3" spans="1:5" x14ac:dyDescent="0.3">
      <c r="A3" s="1"/>
      <c r="B3" s="3" t="s">
        <v>10</v>
      </c>
      <c r="C3" s="3"/>
      <c r="D3" s="4" t="s">
        <v>11</v>
      </c>
    </row>
    <row r="4" spans="1:5" x14ac:dyDescent="0.3">
      <c r="B4" s="5" t="s">
        <v>4</v>
      </c>
      <c r="C4" s="5" t="s">
        <v>12</v>
      </c>
      <c r="D4" s="6" t="s">
        <v>5</v>
      </c>
    </row>
    <row r="5" spans="1:5" x14ac:dyDescent="0.3">
      <c r="A5" s="2" t="s">
        <v>13</v>
      </c>
      <c r="B5" s="7">
        <v>1400000</v>
      </c>
      <c r="C5" s="8">
        <f>B5/$B$5</f>
        <v>1</v>
      </c>
      <c r="D5" s="37">
        <v>1500000</v>
      </c>
      <c r="E5" s="9">
        <f>(D5-B5)/B5</f>
        <v>7.1428571428571425E-2</v>
      </c>
    </row>
    <row r="6" spans="1:5" x14ac:dyDescent="0.3">
      <c r="A6" s="2" t="s">
        <v>42</v>
      </c>
      <c r="B6" s="7">
        <v>210000</v>
      </c>
      <c r="C6" s="8">
        <f t="shared" ref="C6:C9" si="0">B6/$B$5</f>
        <v>0.15</v>
      </c>
      <c r="D6" s="37">
        <f>$D$5*C6</f>
        <v>225000</v>
      </c>
      <c r="E6" s="9"/>
    </row>
    <row r="7" spans="1:5" x14ac:dyDescent="0.3">
      <c r="A7" s="2" t="s">
        <v>43</v>
      </c>
      <c r="B7" s="7">
        <v>700000</v>
      </c>
      <c r="C7" s="8">
        <f t="shared" si="0"/>
        <v>0.5</v>
      </c>
      <c r="D7" s="37">
        <f>$D$5*C7</f>
        <v>750000</v>
      </c>
      <c r="E7" s="9"/>
    </row>
    <row r="8" spans="1:5" x14ac:dyDescent="0.3">
      <c r="A8" s="2" t="s">
        <v>6</v>
      </c>
      <c r="B8" s="10">
        <f>B6+B7</f>
        <v>910000</v>
      </c>
      <c r="C8" s="8">
        <f t="shared" si="0"/>
        <v>0.65</v>
      </c>
      <c r="D8" s="11">
        <f>C8*D5</f>
        <v>975000</v>
      </c>
    </row>
    <row r="9" spans="1:5" x14ac:dyDescent="0.3">
      <c r="A9" s="2" t="s">
        <v>7</v>
      </c>
      <c r="B9" s="7">
        <f>B5-B8</f>
        <v>490000</v>
      </c>
      <c r="C9" s="8">
        <f t="shared" si="0"/>
        <v>0.35</v>
      </c>
      <c r="D9" s="7">
        <f>D5-D8</f>
        <v>525000</v>
      </c>
    </row>
    <row r="10" spans="1:5" x14ac:dyDescent="0.3">
      <c r="A10" s="12" t="s">
        <v>15</v>
      </c>
      <c r="B10" s="7"/>
      <c r="C10" s="7"/>
      <c r="D10" s="13"/>
    </row>
    <row r="11" spans="1:5" x14ac:dyDescent="0.3">
      <c r="A11" s="14" t="s">
        <v>44</v>
      </c>
      <c r="B11" s="15">
        <v>36000</v>
      </c>
      <c r="C11" s="8">
        <f>B11/B$5</f>
        <v>2.5714285714285714E-2</v>
      </c>
      <c r="D11" s="16">
        <f>C11*D5</f>
        <v>38571.428571428572</v>
      </c>
    </row>
    <row r="12" spans="1:5" x14ac:dyDescent="0.3">
      <c r="A12" s="14" t="s">
        <v>45</v>
      </c>
      <c r="B12" s="15">
        <v>84000</v>
      </c>
      <c r="C12" s="8">
        <f t="shared" ref="C12:C18" si="1">B12/B$5</f>
        <v>0.06</v>
      </c>
      <c r="D12" s="16">
        <f>C12*D5</f>
        <v>90000</v>
      </c>
    </row>
    <row r="13" spans="1:5" x14ac:dyDescent="0.3">
      <c r="A13" s="14" t="s">
        <v>19</v>
      </c>
      <c r="B13" s="17">
        <f>SUM(B11:B12)</f>
        <v>120000</v>
      </c>
      <c r="C13" s="8">
        <f t="shared" si="1"/>
        <v>8.5714285714285715E-2</v>
      </c>
      <c r="D13" s="18">
        <f>SUM(D11:D12)</f>
        <v>128571.42857142858</v>
      </c>
    </row>
    <row r="14" spans="1:5" x14ac:dyDescent="0.3">
      <c r="A14" s="2" t="s">
        <v>20</v>
      </c>
      <c r="B14" s="7">
        <f>B9-B13</f>
        <v>370000</v>
      </c>
      <c r="C14" s="8">
        <f t="shared" si="1"/>
        <v>0.26428571428571429</v>
      </c>
      <c r="D14" s="19">
        <f>D9-D13</f>
        <v>396428.57142857142</v>
      </c>
    </row>
    <row r="15" spans="1:5" x14ac:dyDescent="0.3">
      <c r="A15" s="2" t="s">
        <v>21</v>
      </c>
      <c r="B15" s="10">
        <v>35000</v>
      </c>
      <c r="C15" s="8"/>
      <c r="D15" s="11">
        <v>35000</v>
      </c>
    </row>
    <row r="16" spans="1:5" x14ac:dyDescent="0.3">
      <c r="A16" s="2" t="s">
        <v>22</v>
      </c>
      <c r="B16" s="7">
        <f>B14-B15</f>
        <v>335000</v>
      </c>
      <c r="C16" s="8"/>
      <c r="D16" s="19">
        <f>D14-D15</f>
        <v>361428.57142857142</v>
      </c>
    </row>
    <row r="17" spans="1:5" x14ac:dyDescent="0.3">
      <c r="A17" s="2" t="s">
        <v>23</v>
      </c>
      <c r="B17" s="10">
        <f>40%*B16</f>
        <v>134000</v>
      </c>
      <c r="C17" s="8">
        <f t="shared" si="1"/>
        <v>9.571428571428571E-2</v>
      </c>
      <c r="D17" s="11">
        <f>0.4*D16</f>
        <v>144571.42857142858</v>
      </c>
    </row>
    <row r="18" spans="1:5" ht="15" thickBot="1" x14ac:dyDescent="0.35">
      <c r="A18" s="2" t="s">
        <v>24</v>
      </c>
      <c r="B18" s="20">
        <f>B16-B17</f>
        <v>201000</v>
      </c>
      <c r="C18" s="8">
        <f t="shared" si="1"/>
        <v>0.14357142857142857</v>
      </c>
      <c r="D18" s="21">
        <f>D16-D17</f>
        <v>216857.14285714284</v>
      </c>
      <c r="E18" s="8">
        <f>D18/D5</f>
        <v>0.14457142857142857</v>
      </c>
    </row>
    <row r="19" spans="1:5" ht="15" thickTop="1" x14ac:dyDescent="0.3">
      <c r="A19" s="2" t="s">
        <v>46</v>
      </c>
      <c r="B19" s="35">
        <v>66000</v>
      </c>
      <c r="C19" s="8"/>
      <c r="D19" s="36">
        <v>70000</v>
      </c>
      <c r="E19" s="8"/>
    </row>
    <row r="20" spans="1:5" x14ac:dyDescent="0.3">
      <c r="A20" s="2" t="s">
        <v>38</v>
      </c>
      <c r="B20" s="35">
        <f>B18-B19</f>
        <v>135000</v>
      </c>
      <c r="C20" s="8"/>
      <c r="D20" s="35">
        <f>D18-D19</f>
        <v>146857.14285714284</v>
      </c>
      <c r="E20" s="8"/>
    </row>
    <row r="21" spans="1:5" x14ac:dyDescent="0.3">
      <c r="B21" s="22"/>
      <c r="C21" s="22"/>
      <c r="D21" s="7"/>
    </row>
    <row r="22" spans="1:5" x14ac:dyDescent="0.3">
      <c r="B22" s="23"/>
      <c r="C22" s="23"/>
      <c r="D22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8E53-A2EB-4C51-8443-7466C5590D03}">
  <dimension ref="A1:E21"/>
  <sheetViews>
    <sheetView zoomScale="98" zoomScaleNormal="98" workbookViewId="0">
      <selection activeCell="E20" sqref="E20"/>
    </sheetView>
  </sheetViews>
  <sheetFormatPr baseColWidth="10" defaultRowHeight="14.4" x14ac:dyDescent="0.3"/>
  <cols>
    <col min="1" max="1" width="49" style="2" customWidth="1"/>
    <col min="2" max="2" width="19.5546875" style="2" customWidth="1"/>
    <col min="3" max="3" width="13.21875" style="2" customWidth="1"/>
    <col min="4" max="4" width="21.109375" style="2" customWidth="1"/>
    <col min="5" max="5" width="16.44140625" customWidth="1"/>
  </cols>
  <sheetData>
    <row r="1" spans="1:5" x14ac:dyDescent="0.3">
      <c r="A1" s="1" t="s">
        <v>8</v>
      </c>
    </row>
    <row r="2" spans="1:5" ht="17.399999999999999" customHeight="1" x14ac:dyDescent="0.3">
      <c r="A2" s="1" t="s">
        <v>9</v>
      </c>
    </row>
    <row r="3" spans="1:5" x14ac:dyDescent="0.3">
      <c r="A3" s="1"/>
      <c r="B3" s="3" t="s">
        <v>10</v>
      </c>
      <c r="C3" s="3"/>
      <c r="D3" s="4" t="s">
        <v>11</v>
      </c>
    </row>
    <row r="4" spans="1:5" x14ac:dyDescent="0.3">
      <c r="B4" s="5" t="s">
        <v>4</v>
      </c>
      <c r="C4" s="5" t="s">
        <v>12</v>
      </c>
      <c r="D4" s="6" t="s">
        <v>5</v>
      </c>
    </row>
    <row r="5" spans="1:5" x14ac:dyDescent="0.3">
      <c r="A5" s="2" t="s">
        <v>13</v>
      </c>
      <c r="B5" s="7">
        <v>1400000</v>
      </c>
      <c r="C5" s="8">
        <f>B5/$B$5</f>
        <v>1</v>
      </c>
      <c r="D5" s="37">
        <v>1500000</v>
      </c>
      <c r="E5" s="9">
        <f>(D5-B5)/B5</f>
        <v>7.1428571428571425E-2</v>
      </c>
    </row>
    <row r="6" spans="1:5" x14ac:dyDescent="0.3">
      <c r="A6" s="2" t="s">
        <v>42</v>
      </c>
      <c r="B6" s="7">
        <v>210000</v>
      </c>
      <c r="C6" s="8" t="s">
        <v>47</v>
      </c>
      <c r="D6" s="37">
        <v>210000</v>
      </c>
      <c r="E6" s="9"/>
    </row>
    <row r="7" spans="1:5" x14ac:dyDescent="0.3">
      <c r="A7" s="2" t="s">
        <v>43</v>
      </c>
      <c r="B7" s="7">
        <v>700000</v>
      </c>
      <c r="C7" s="8">
        <f t="shared" ref="C6:C9" si="0">B7/$B$5</f>
        <v>0.5</v>
      </c>
      <c r="D7" s="37">
        <f>$D$5*C7</f>
        <v>750000</v>
      </c>
      <c r="E7" s="9"/>
    </row>
    <row r="8" spans="1:5" x14ac:dyDescent="0.3">
      <c r="A8" s="2" t="s">
        <v>6</v>
      </c>
      <c r="B8" s="10">
        <f>B6+B7</f>
        <v>910000</v>
      </c>
      <c r="C8" s="8">
        <f t="shared" si="0"/>
        <v>0.65</v>
      </c>
      <c r="D8" s="11">
        <f>SUM(D6:D7)</f>
        <v>960000</v>
      </c>
    </row>
    <row r="9" spans="1:5" x14ac:dyDescent="0.3">
      <c r="A9" s="2" t="s">
        <v>7</v>
      </c>
      <c r="B9" s="7">
        <f>B5-B8</f>
        <v>490000</v>
      </c>
      <c r="C9" s="8">
        <f t="shared" si="0"/>
        <v>0.35</v>
      </c>
      <c r="D9" s="7">
        <f>D5-D8</f>
        <v>540000</v>
      </c>
    </row>
    <row r="10" spans="1:5" x14ac:dyDescent="0.3">
      <c r="A10" s="12" t="s">
        <v>15</v>
      </c>
      <c r="B10" s="7"/>
      <c r="C10" s="7"/>
      <c r="D10" s="13"/>
    </row>
    <row r="11" spans="1:5" x14ac:dyDescent="0.3">
      <c r="A11" s="14" t="s">
        <v>44</v>
      </c>
      <c r="B11" s="15">
        <v>36000</v>
      </c>
      <c r="C11" s="8" t="s">
        <v>47</v>
      </c>
      <c r="D11" s="16">
        <f>B11</f>
        <v>36000</v>
      </c>
    </row>
    <row r="12" spans="1:5" x14ac:dyDescent="0.3">
      <c r="A12" s="14" t="s">
        <v>45</v>
      </c>
      <c r="B12" s="15">
        <v>84000</v>
      </c>
      <c r="C12" s="8">
        <f t="shared" ref="C12:C18" si="1">B12/B$5</f>
        <v>0.06</v>
      </c>
      <c r="D12" s="16">
        <f>C12*D5</f>
        <v>90000</v>
      </c>
    </row>
    <row r="13" spans="1:5" x14ac:dyDescent="0.3">
      <c r="A13" s="14" t="s">
        <v>19</v>
      </c>
      <c r="B13" s="17">
        <f>SUM(B11:B12)</f>
        <v>120000</v>
      </c>
      <c r="C13" s="8">
        <f t="shared" si="1"/>
        <v>8.5714285714285715E-2</v>
      </c>
      <c r="D13" s="18">
        <f>SUM(D11:D12)</f>
        <v>126000</v>
      </c>
    </row>
    <row r="14" spans="1:5" x14ac:dyDescent="0.3">
      <c r="A14" s="2" t="s">
        <v>20</v>
      </c>
      <c r="B14" s="7">
        <f>B9-B13</f>
        <v>370000</v>
      </c>
      <c r="C14" s="8">
        <f t="shared" si="1"/>
        <v>0.26428571428571429</v>
      </c>
      <c r="D14" s="19">
        <f>D9-D13</f>
        <v>414000</v>
      </c>
    </row>
    <row r="15" spans="1:5" x14ac:dyDescent="0.3">
      <c r="A15" s="2" t="s">
        <v>21</v>
      </c>
      <c r="B15" s="10">
        <v>35000</v>
      </c>
      <c r="C15" s="8"/>
      <c r="D15" s="11">
        <v>35000</v>
      </c>
    </row>
    <row r="16" spans="1:5" x14ac:dyDescent="0.3">
      <c r="A16" s="2" t="s">
        <v>22</v>
      </c>
      <c r="B16" s="7">
        <f>B14-B15</f>
        <v>335000</v>
      </c>
      <c r="C16" s="8"/>
      <c r="D16" s="19">
        <f>D14-D15</f>
        <v>379000</v>
      </c>
    </row>
    <row r="17" spans="1:5" x14ac:dyDescent="0.3">
      <c r="A17" s="2" t="s">
        <v>23</v>
      </c>
      <c r="B17" s="10">
        <f>40%*B16</f>
        <v>134000</v>
      </c>
      <c r="C17" s="8">
        <f t="shared" si="1"/>
        <v>9.571428571428571E-2</v>
      </c>
      <c r="D17" s="11">
        <f>0.4*D16</f>
        <v>151600</v>
      </c>
    </row>
    <row r="18" spans="1:5" ht="15" thickBot="1" x14ac:dyDescent="0.35">
      <c r="A18" s="2" t="s">
        <v>24</v>
      </c>
      <c r="B18" s="20">
        <f>B16-B17</f>
        <v>201000</v>
      </c>
      <c r="C18" s="8">
        <f t="shared" si="1"/>
        <v>0.14357142857142857</v>
      </c>
      <c r="D18" s="21">
        <f>D16-D17</f>
        <v>227400</v>
      </c>
      <c r="E18" s="8">
        <f>D18/D5</f>
        <v>0.15160000000000001</v>
      </c>
    </row>
    <row r="19" spans="1:5" ht="15" thickTop="1" x14ac:dyDescent="0.3">
      <c r="A19" s="2" t="s">
        <v>46</v>
      </c>
      <c r="B19" s="35">
        <v>66000</v>
      </c>
      <c r="C19" s="8"/>
      <c r="D19" s="36">
        <v>70000</v>
      </c>
      <c r="E19" s="8"/>
    </row>
    <row r="20" spans="1:5" x14ac:dyDescent="0.3">
      <c r="A20" s="2" t="s">
        <v>38</v>
      </c>
      <c r="B20" s="35">
        <f>B18-B19</f>
        <v>135000</v>
      </c>
      <c r="C20" s="8"/>
      <c r="D20" s="35">
        <f>D18-D19</f>
        <v>157400</v>
      </c>
      <c r="E20" s="8"/>
    </row>
    <row r="21" spans="1:5" x14ac:dyDescent="0.3">
      <c r="B21" s="22"/>
      <c r="C21" s="22"/>
      <c r="D21" s="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2</vt:lpstr>
      <vt:lpstr>CASO 1 metodo 1</vt:lpstr>
      <vt:lpstr>CASO 1 metodo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CAMILA ISABELA PUAQUE BARRIENTOS</cp:lastModifiedBy>
  <dcterms:created xsi:type="dcterms:W3CDTF">2022-02-14T23:54:54Z</dcterms:created>
  <dcterms:modified xsi:type="dcterms:W3CDTF">2024-02-20T05:22:28Z</dcterms:modified>
</cp:coreProperties>
</file>