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81097389-613E-4FCD-B92D-DECB0BC52D26}" xr6:coauthVersionLast="47" xr6:coauthVersionMax="47" xr10:uidLastSave="{00000000-0000-0000-0000-000000000000}"/>
  <bookViews>
    <workbookView xWindow="-120" yWindow="-120" windowWidth="29040" windowHeight="15720" activeTab="7" xr2:uid="{5522520E-D4D3-4062-94B3-0431C98EE007}"/>
  </bookViews>
  <sheets>
    <sheet name="1" sheetId="1" r:id="rId1"/>
    <sheet name="5" sheetId="2" r:id="rId2"/>
    <sheet name="6" sheetId="3" r:id="rId3"/>
    <sheet name="7" sheetId="4" r:id="rId4"/>
    <sheet name="8" sheetId="5" r:id="rId5"/>
    <sheet name="11" sheetId="6" r:id="rId6"/>
    <sheet name="12" sheetId="7" r:id="rId7"/>
    <sheet name="1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8" l="1"/>
  <c r="C52" i="8" l="1"/>
  <c r="B54" i="8"/>
  <c r="B55" i="8"/>
  <c r="I8" i="6"/>
  <c r="C43" i="7" l="1"/>
  <c r="I17" i="6"/>
  <c r="I12" i="6"/>
  <c r="I6" i="6"/>
  <c r="H4" i="6"/>
  <c r="I2" i="6"/>
  <c r="C14" i="5"/>
  <c r="B11" i="4"/>
  <c r="C7" i="2"/>
  <c r="D7" i="2"/>
  <c r="E7" i="2"/>
  <c r="F7" i="2"/>
  <c r="B7" i="2"/>
  <c r="C18" i="1"/>
  <c r="C17" i="1"/>
</calcChain>
</file>

<file path=xl/sharedStrings.xml><?xml version="1.0" encoding="utf-8"?>
<sst xmlns="http://schemas.openxmlformats.org/spreadsheetml/2006/main" count="138" uniqueCount="98">
  <si>
    <t xml:space="preserve">activos corrientes </t>
  </si>
  <si>
    <t xml:space="preserve">pasivoc corrientes </t>
  </si>
  <si>
    <t>liquidez corriente</t>
  </si>
  <si>
    <t xml:space="preserve">compra de una caminoneta </t>
  </si>
  <si>
    <t>Empresa A</t>
  </si>
  <si>
    <t>Empresa B</t>
  </si>
  <si>
    <t>Empresa C</t>
  </si>
  <si>
    <t>Empresa D</t>
  </si>
  <si>
    <t>Empresa E</t>
  </si>
  <si>
    <t>Utilidad Neta</t>
  </si>
  <si>
    <t>Venta Neta</t>
  </si>
  <si>
    <t>este tiene mayor margen de utilidad</t>
  </si>
  <si>
    <t>Período actual</t>
  </si>
  <si>
    <t>Período anterior</t>
  </si>
  <si>
    <t>(miles de Q)</t>
  </si>
  <si>
    <t>%</t>
  </si>
  <si>
    <t>Ventas Netas</t>
  </si>
  <si>
    <t>Costo de Ventas</t>
  </si>
  <si>
    <t>Utilidad Bruta</t>
  </si>
  <si>
    <t>Gasto de Operación</t>
  </si>
  <si>
    <t>Utilidad Operativa</t>
  </si>
  <si>
    <t>Otros gastos</t>
  </si>
  <si>
    <t>rotacion activos totales</t>
  </si>
  <si>
    <t xml:space="preserve">apalancamiento </t>
  </si>
  <si>
    <t xml:space="preserve">ROE = MUN * RAT * MAF </t>
  </si>
  <si>
    <t>marge de utilidad NETA</t>
  </si>
  <si>
    <t>Pago de préstamos bancarios </t>
  </si>
  <si>
    <t>Préstamo bancario recibido a LP</t>
  </si>
  <si>
    <t>Utilidad neta</t>
  </si>
  <si>
    <t>Inversiones en equipo</t>
  </si>
  <si>
    <t>Incremento de clientes</t>
  </si>
  <si>
    <t>Pago de dividendos</t>
  </si>
  <si>
    <t>Depreciación</t>
  </si>
  <si>
    <t>Disminución en inventarios</t>
  </si>
  <si>
    <t>Aportaciones de los accionistas</t>
  </si>
  <si>
    <t>Disminución de proveedores</t>
  </si>
  <si>
    <t>Amortización activos intangibles</t>
  </si>
  <si>
    <t xml:space="preserve">efectivo = </t>
  </si>
  <si>
    <t xml:space="preserve">ingreso ventas = </t>
  </si>
  <si>
    <t xml:space="preserve">CMV = </t>
  </si>
  <si>
    <t>utilidad bruta =</t>
  </si>
  <si>
    <t>a)</t>
  </si>
  <si>
    <t>c)</t>
  </si>
  <si>
    <t>gastos operativos =</t>
  </si>
  <si>
    <t>d)</t>
  </si>
  <si>
    <t xml:space="preserve">utilidad neta = </t>
  </si>
  <si>
    <t>A continuación se presentan los Estados Financieros de la empresa Pelotas, S.A.</t>
  </si>
  <si>
    <t>BALANCE GENERAL</t>
  </si>
  <si>
    <t>PELOTAS, S.A.</t>
  </si>
  <si>
    <t>EXPRESADO EN QUETZALES</t>
  </si>
  <si>
    <t>ACTIVO</t>
  </si>
  <si>
    <t>AÑO 2022</t>
  </si>
  <si>
    <t>AÑO 2023</t>
  </si>
  <si>
    <t>Efectivo</t>
  </si>
  <si>
    <t>Cuentas por cobrar</t>
  </si>
  <si>
    <t>Inventario</t>
  </si>
  <si>
    <t>Planta y Equipo Neto</t>
  </si>
  <si>
    <t>ACTIVO TOTAL</t>
  </si>
  <si>
    <t>PASIVO</t>
  </si>
  <si>
    <t>Cuentas por Pagar</t>
  </si>
  <si>
    <t>Documentos por Pagar</t>
  </si>
  <si>
    <t>Otros pasivos corrientes</t>
  </si>
  <si>
    <t>Deuda a largo Plazo</t>
  </si>
  <si>
    <t>Capital Propio</t>
  </si>
  <si>
    <t>Utilidades retenidas</t>
  </si>
  <si>
    <t>PASIVO + CAPITAL</t>
  </si>
  <si>
    <t>ESTADO DE RESULTADOS</t>
  </si>
  <si>
    <t>Ventas</t>
  </si>
  <si>
    <t>(-) Costo de Ventas</t>
  </si>
  <si>
    <t>(-) Gastos de Operación</t>
  </si>
  <si>
    <t> UAII </t>
  </si>
  <si>
    <t>(-) Gastos por Intereses</t>
  </si>
  <si>
    <t>UAI</t>
  </si>
  <si>
    <t>(-) ISR (25%)</t>
  </si>
  <si>
    <t>UN</t>
  </si>
  <si>
    <r>
      <t>Con base a esta información indique: </t>
    </r>
    <r>
      <rPr>
        <b/>
        <sz val="16"/>
        <color theme="1"/>
        <rFont val="Cascadia Mono SemiBold"/>
        <family val="2"/>
      </rPr>
      <t xml:space="preserve"> cuánto representaban en el 2023 el capital propio</t>
    </r>
  </si>
  <si>
    <t>(Redondee al entero más cercano y no coloque símbolo %, use + para indicar aumento y - para disminución)</t>
  </si>
  <si>
    <t>porcentaje de capital propio =</t>
  </si>
  <si>
    <r>
      <t xml:space="preserve">Con base a esta información indique:  </t>
    </r>
    <r>
      <rPr>
        <b/>
        <sz val="16"/>
        <color theme="1"/>
        <rFont val="Cascadia Mono SemiBold"/>
        <family val="2"/>
      </rPr>
      <t>el valor del FNE de Financiamiento únicamente</t>
    </r>
  </si>
  <si>
    <t>flujo neto de efectvio por actividades de operacion</t>
  </si>
  <si>
    <t>utilidad del periodo</t>
  </si>
  <si>
    <t>(+) depresiacion</t>
  </si>
  <si>
    <t>(-) intereses cobrados</t>
  </si>
  <si>
    <t>Entradas</t>
  </si>
  <si>
    <t>Disminucion de cuentas por cobrar</t>
  </si>
  <si>
    <t>Disminucion de inventario</t>
  </si>
  <si>
    <t>Salidas</t>
  </si>
  <si>
    <t>Disminucion de proveedores</t>
  </si>
  <si>
    <t>FNE por actividade de inversion</t>
  </si>
  <si>
    <t>Aumento por documentos por cobrar</t>
  </si>
  <si>
    <t>(+) intereses cobrados</t>
  </si>
  <si>
    <t>FNE por actividade de financiamiento</t>
  </si>
  <si>
    <t>Pago de prestamos</t>
  </si>
  <si>
    <t>Adquisicion de nuevo prestamo</t>
  </si>
  <si>
    <t xml:space="preserve">Suma del FNE del periodo </t>
  </si>
  <si>
    <t>(+) efectivo al inicio del periodo</t>
  </si>
  <si>
    <t xml:space="preserve">efectivo disponible al final del periodo </t>
  </si>
  <si>
    <t xml:space="preserve">inventario inicial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</si>
</sst>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6"/>
      <color theme="1"/>
      <name val="Cascadia Mono SemiBold"/>
      <family val="2"/>
    </font>
    <font>
      <sz val="16"/>
      <color theme="1"/>
      <name val="Cascadia Mono SemiBold"/>
      <family val="2"/>
    </font>
    <font>
      <b/>
      <sz val="16"/>
      <color theme="1"/>
      <name val="Cascadia Mono SemiBold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64" fontId="0" fillId="0" borderId="0" xfId="1" applyNumberFormat="1" applyFont="1" applyAlignment="1">
      <alignment horizontal="right" vertical="center" wrapText="1"/>
    </xf>
    <xf numFmtId="164" fontId="0" fillId="2" borderId="0" xfId="0" applyNumberFormat="1" applyFill="1"/>
    <xf numFmtId="4" fontId="0" fillId="0" borderId="0" xfId="0" applyNumberFormat="1"/>
    <xf numFmtId="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776654</xdr:colOff>
      <xdr:row>12</xdr:row>
      <xdr:rowOff>116967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63BDF3-E5CA-E579-F61F-71842DC81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38692" cy="363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262332</xdr:colOff>
      <xdr:row>13</xdr:row>
      <xdr:rowOff>272239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D62AB3-19AC-AF80-CD65-C7DEFEDAA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50172" cy="6544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1089660</xdr:colOff>
      <xdr:row>3</xdr:row>
      <xdr:rowOff>238751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AEF51D-B848-8E45-5844-71F9ADEDE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9280" cy="11074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734827</xdr:colOff>
      <xdr:row>4</xdr:row>
      <xdr:rowOff>518160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F17186-8E3E-1952-F7BC-CE7757670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68087" cy="2545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5</xdr:col>
      <xdr:colOff>1242060</xdr:colOff>
      <xdr:row>14</xdr:row>
      <xdr:rowOff>18627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176C21-70C3-EBE8-8151-EEB1D2580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0"/>
          <a:ext cx="7924800" cy="4072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C4E9-6EBC-4907-8CE4-5D63A4A15436}">
  <dimension ref="B14:C18"/>
  <sheetViews>
    <sheetView topLeftCell="A10" zoomScale="104" workbookViewId="0">
      <selection activeCell="C19" sqref="C19"/>
    </sheetView>
  </sheetViews>
  <sheetFormatPr baseColWidth="10" defaultRowHeight="23.25" x14ac:dyDescent="0.4"/>
  <cols>
    <col min="2" max="2" width="25.83203125" bestFit="1" customWidth="1"/>
  </cols>
  <sheetData>
    <row r="14" spans="2:3" x14ac:dyDescent="0.4">
      <c r="B14" t="s">
        <v>0</v>
      </c>
      <c r="C14" s="1">
        <v>800000</v>
      </c>
    </row>
    <row r="15" spans="2:3" x14ac:dyDescent="0.4">
      <c r="B15" t="s">
        <v>1</v>
      </c>
      <c r="C15" s="1">
        <v>500000</v>
      </c>
    </row>
    <row r="17" spans="2:3" x14ac:dyDescent="0.4">
      <c r="B17" t="s">
        <v>2</v>
      </c>
      <c r="C17">
        <f>C14/C15</f>
        <v>1.6</v>
      </c>
    </row>
    <row r="18" spans="2:3" x14ac:dyDescent="0.4">
      <c r="B18" t="s">
        <v>3</v>
      </c>
      <c r="C18">
        <f>(C14-100000)/500000</f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B98D-1622-445C-BACC-EAF4DAFDA959}">
  <dimension ref="A1:H8"/>
  <sheetViews>
    <sheetView workbookViewId="0">
      <selection activeCell="E13" sqref="E13"/>
    </sheetView>
  </sheetViews>
  <sheetFormatPr baseColWidth="10" defaultRowHeight="23.25" x14ac:dyDescent="0.4"/>
  <cols>
    <col min="2" max="2" width="10.6640625" bestFit="1" customWidth="1"/>
    <col min="3" max="3" width="13.6640625" bestFit="1" customWidth="1"/>
    <col min="4" max="6" width="11.6640625" bestFit="1" customWidth="1"/>
  </cols>
  <sheetData>
    <row r="1" spans="1:8" x14ac:dyDescent="0.4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8" ht="46.5" x14ac:dyDescent="0.4">
      <c r="A2" s="2" t="s">
        <v>9</v>
      </c>
      <c r="B2" s="5">
        <v>4400</v>
      </c>
      <c r="C2" s="5">
        <v>65235</v>
      </c>
      <c r="D2" s="5">
        <v>97650</v>
      </c>
      <c r="E2" s="5">
        <v>80200</v>
      </c>
      <c r="F2" s="5">
        <v>85000</v>
      </c>
    </row>
    <row r="3" spans="1:8" ht="46.5" x14ac:dyDescent="0.4">
      <c r="A3" s="2" t="s">
        <v>10</v>
      </c>
      <c r="B3" s="5">
        <v>44830</v>
      </c>
      <c r="C3" s="5">
        <v>1500000</v>
      </c>
      <c r="D3" s="5">
        <v>400000</v>
      </c>
      <c r="E3" s="5">
        <v>440000</v>
      </c>
      <c r="F3" s="5">
        <v>180000</v>
      </c>
    </row>
    <row r="5" spans="1:8" x14ac:dyDescent="0.4">
      <c r="G5" s="4">
        <v>100</v>
      </c>
    </row>
    <row r="7" spans="1:8" x14ac:dyDescent="0.4">
      <c r="B7">
        <f>(B2/B3)*100</f>
        <v>9.8148561231318308</v>
      </c>
      <c r="C7">
        <f t="shared" ref="C7:F7" si="0">(C2/C3)*100</f>
        <v>4.3490000000000002</v>
      </c>
      <c r="D7">
        <f t="shared" si="0"/>
        <v>24.412500000000001</v>
      </c>
      <c r="E7">
        <f t="shared" si="0"/>
        <v>18.227272727272727</v>
      </c>
      <c r="F7" s="6">
        <f t="shared" si="0"/>
        <v>47.222222222222221</v>
      </c>
    </row>
    <row r="8" spans="1:8" x14ac:dyDescent="0.4">
      <c r="F8" s="6" t="s">
        <v>11</v>
      </c>
      <c r="G8" s="6"/>
      <c r="H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471C-1800-4F20-B195-C865FAAFF3DE}">
  <dimension ref="I1:K9"/>
  <sheetViews>
    <sheetView zoomScale="70" zoomScaleNormal="70" workbookViewId="0">
      <selection activeCell="M7" sqref="M7"/>
    </sheetView>
  </sheetViews>
  <sheetFormatPr baseColWidth="10" defaultRowHeight="23.25" x14ac:dyDescent="0.4"/>
  <sheetData>
    <row r="1" spans="9:11" ht="46.5" x14ac:dyDescent="0.4">
      <c r="I1" s="2"/>
      <c r="J1" s="2" t="s">
        <v>12</v>
      </c>
      <c r="K1" s="2" t="s">
        <v>13</v>
      </c>
    </row>
    <row r="2" spans="9:11" ht="46.5" x14ac:dyDescent="0.4">
      <c r="I2" s="2"/>
      <c r="J2" s="7" t="s">
        <v>14</v>
      </c>
      <c r="K2" s="7" t="s">
        <v>15</v>
      </c>
    </row>
    <row r="3" spans="9:11" ht="46.5" x14ac:dyDescent="0.4">
      <c r="I3" s="7" t="s">
        <v>16</v>
      </c>
      <c r="J3" s="3">
        <v>957</v>
      </c>
      <c r="K3" s="7">
        <v>100</v>
      </c>
    </row>
    <row r="4" spans="9:11" ht="46.5" x14ac:dyDescent="0.4">
      <c r="I4" s="7" t="s">
        <v>17</v>
      </c>
      <c r="J4" s="3">
        <v>653</v>
      </c>
      <c r="K4" s="7">
        <v>65.900000000000006</v>
      </c>
    </row>
    <row r="5" spans="9:11" ht="46.5" x14ac:dyDescent="0.4">
      <c r="I5" s="7" t="s">
        <v>18</v>
      </c>
      <c r="J5" s="3">
        <v>304</v>
      </c>
      <c r="K5" s="7">
        <v>34.1</v>
      </c>
    </row>
    <row r="6" spans="9:11" ht="46.5" x14ac:dyDescent="0.4">
      <c r="I6" s="7" t="s">
        <v>19</v>
      </c>
      <c r="J6" s="3">
        <v>257</v>
      </c>
      <c r="K6" s="7">
        <v>28.1</v>
      </c>
    </row>
    <row r="7" spans="9:11" ht="46.5" x14ac:dyDescent="0.4">
      <c r="I7" s="7" t="s">
        <v>20</v>
      </c>
      <c r="J7" s="3">
        <v>47</v>
      </c>
      <c r="K7" s="7">
        <v>6</v>
      </c>
    </row>
    <row r="8" spans="9:11" ht="46.5" x14ac:dyDescent="0.4">
      <c r="I8" s="7" t="s">
        <v>21</v>
      </c>
      <c r="J8" s="3">
        <v>2</v>
      </c>
      <c r="K8" s="7">
        <v>0.4</v>
      </c>
    </row>
    <row r="9" spans="9:11" ht="46.5" x14ac:dyDescent="0.4">
      <c r="I9" s="7" t="s">
        <v>9</v>
      </c>
      <c r="J9" s="3">
        <v>45</v>
      </c>
      <c r="K9" s="7">
        <v>5.6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F74F-8414-43DE-A54B-1A9F0FF52A20}">
  <dimension ref="A6:B11"/>
  <sheetViews>
    <sheetView workbookViewId="0">
      <selection activeCell="C12" sqref="C12"/>
    </sheetView>
  </sheetViews>
  <sheetFormatPr baseColWidth="10" defaultRowHeight="23.25" x14ac:dyDescent="0.4"/>
  <cols>
    <col min="1" max="1" width="24.83203125" bestFit="1" customWidth="1"/>
  </cols>
  <sheetData>
    <row r="6" spans="1:2" x14ac:dyDescent="0.4">
      <c r="A6" t="s">
        <v>25</v>
      </c>
      <c r="B6" s="8">
        <v>4.4999999999999998E-2</v>
      </c>
    </row>
    <row r="7" spans="1:2" x14ac:dyDescent="0.4">
      <c r="A7" t="s">
        <v>22</v>
      </c>
      <c r="B7">
        <v>0.72</v>
      </c>
    </row>
    <row r="8" spans="1:2" x14ac:dyDescent="0.4">
      <c r="A8" t="s">
        <v>23</v>
      </c>
      <c r="B8">
        <v>1.43</v>
      </c>
    </row>
    <row r="10" spans="1:2" x14ac:dyDescent="0.4">
      <c r="B10" t="s">
        <v>24</v>
      </c>
    </row>
    <row r="11" spans="1:2" x14ac:dyDescent="0.4">
      <c r="B11" s="8">
        <f>B6*B7*B8</f>
        <v>4.6331999999999998E-2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2547-F069-4096-A8E5-CD82BC8651F5}">
  <dimension ref="B1:H14"/>
  <sheetViews>
    <sheetView topLeftCell="A7" workbookViewId="0">
      <selection activeCell="D15" sqref="D15"/>
    </sheetView>
  </sheetViews>
  <sheetFormatPr baseColWidth="10" defaultRowHeight="23.25" x14ac:dyDescent="0.4"/>
  <cols>
    <col min="3" max="3" width="13.6640625" bestFit="1" customWidth="1"/>
    <col min="7" max="7" width="21.25" customWidth="1"/>
    <col min="8" max="8" width="13.6640625" bestFit="1" customWidth="1"/>
  </cols>
  <sheetData>
    <row r="1" spans="2:8" ht="46.5" x14ac:dyDescent="0.4">
      <c r="G1" s="2" t="s">
        <v>26</v>
      </c>
      <c r="H1" s="9">
        <v>126000</v>
      </c>
    </row>
    <row r="2" spans="2:8" ht="46.5" x14ac:dyDescent="0.4">
      <c r="G2" s="2" t="s">
        <v>27</v>
      </c>
      <c r="H2" s="9">
        <v>940000</v>
      </c>
    </row>
    <row r="3" spans="2:8" x14ac:dyDescent="0.4">
      <c r="G3" s="2" t="s">
        <v>28</v>
      </c>
      <c r="H3" s="9">
        <v>1700000</v>
      </c>
    </row>
    <row r="4" spans="2:8" ht="46.5" x14ac:dyDescent="0.4">
      <c r="G4" s="2" t="s">
        <v>29</v>
      </c>
      <c r="H4" s="9">
        <v>1605000</v>
      </c>
    </row>
    <row r="5" spans="2:8" ht="46.5" x14ac:dyDescent="0.4">
      <c r="G5" s="2" t="s">
        <v>30</v>
      </c>
      <c r="H5" s="9">
        <v>348000</v>
      </c>
    </row>
    <row r="6" spans="2:8" x14ac:dyDescent="0.4">
      <c r="G6" s="2" t="s">
        <v>31</v>
      </c>
      <c r="H6" s="9">
        <v>213000</v>
      </c>
    </row>
    <row r="7" spans="2:8" x14ac:dyDescent="0.4">
      <c r="G7" s="2" t="s">
        <v>32</v>
      </c>
      <c r="H7" s="9">
        <v>906000</v>
      </c>
    </row>
    <row r="8" spans="2:8" ht="46.5" x14ac:dyDescent="0.4">
      <c r="G8" s="2" t="s">
        <v>33</v>
      </c>
      <c r="H8" s="9">
        <v>85000</v>
      </c>
    </row>
    <row r="9" spans="2:8" ht="46.5" x14ac:dyDescent="0.4">
      <c r="G9" s="2" t="s">
        <v>34</v>
      </c>
      <c r="H9" s="9">
        <v>1900000</v>
      </c>
    </row>
    <row r="10" spans="2:8" ht="46.5" x14ac:dyDescent="0.4">
      <c r="G10" s="2" t="s">
        <v>35</v>
      </c>
      <c r="H10" s="9">
        <v>48000</v>
      </c>
    </row>
    <row r="11" spans="2:8" ht="46.5" x14ac:dyDescent="0.4">
      <c r="G11" s="2" t="s">
        <v>36</v>
      </c>
      <c r="H11" s="9">
        <v>25000</v>
      </c>
    </row>
    <row r="14" spans="2:8" x14ac:dyDescent="0.4">
      <c r="B14" s="6" t="s">
        <v>37</v>
      </c>
      <c r="C14" s="10">
        <f>H3+H7+H11-H5+H8-H10</f>
        <v>2320000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1B2D-EC6A-44F4-89E4-EC0CE000E76B}">
  <dimension ref="G2:J17"/>
  <sheetViews>
    <sheetView workbookViewId="0">
      <selection activeCell="J8" sqref="J8"/>
    </sheetView>
  </sheetViews>
  <sheetFormatPr baseColWidth="10" defaultRowHeight="23.25" x14ac:dyDescent="0.4"/>
  <sheetData>
    <row r="2" spans="7:10" x14ac:dyDescent="0.4">
      <c r="G2" t="s">
        <v>38</v>
      </c>
      <c r="I2">
        <f>18300*12</f>
        <v>219600</v>
      </c>
    </row>
    <row r="4" spans="7:10" x14ac:dyDescent="0.4">
      <c r="G4" t="s">
        <v>39</v>
      </c>
      <c r="H4">
        <f>18300*8</f>
        <v>146400</v>
      </c>
    </row>
    <row r="6" spans="7:10" x14ac:dyDescent="0.4">
      <c r="G6" t="s">
        <v>40</v>
      </c>
      <c r="I6" s="6">
        <f>219600-H4</f>
        <v>73200</v>
      </c>
      <c r="J6" s="6" t="s">
        <v>41</v>
      </c>
    </row>
    <row r="8" spans="7:10" x14ac:dyDescent="0.4">
      <c r="G8" t="s">
        <v>97</v>
      </c>
      <c r="I8" s="6">
        <f>1500+18300-15000</f>
        <v>4800</v>
      </c>
    </row>
    <row r="11" spans="7:10" x14ac:dyDescent="0.4">
      <c r="G11" t="s">
        <v>42</v>
      </c>
    </row>
    <row r="12" spans="7:10" x14ac:dyDescent="0.4">
      <c r="G12" t="s">
        <v>43</v>
      </c>
      <c r="I12" s="6">
        <f>24000+6300+4100</f>
        <v>34400</v>
      </c>
    </row>
    <row r="16" spans="7:10" x14ac:dyDescent="0.4">
      <c r="G16" t="s">
        <v>44</v>
      </c>
    </row>
    <row r="17" spans="7:9" x14ac:dyDescent="0.4">
      <c r="G17" t="s">
        <v>45</v>
      </c>
      <c r="I17" s="6">
        <f>I6-I12</f>
        <v>38800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3B79-9972-4968-84D5-DF9771C88E03}">
  <dimension ref="A1:C43"/>
  <sheetViews>
    <sheetView topLeftCell="A35" workbookViewId="0">
      <selection activeCell="C48" sqref="C48"/>
    </sheetView>
  </sheetViews>
  <sheetFormatPr baseColWidth="10" defaultRowHeight="23.25" x14ac:dyDescent="0.4"/>
  <cols>
    <col min="1" max="1" width="29.1640625" customWidth="1"/>
  </cols>
  <sheetData>
    <row r="1" spans="1:3" x14ac:dyDescent="0.4">
      <c r="A1" t="s">
        <v>46</v>
      </c>
    </row>
    <row r="3" spans="1:3" x14ac:dyDescent="0.4">
      <c r="A3" s="2" t="s">
        <v>47</v>
      </c>
      <c r="B3" s="2"/>
      <c r="C3" s="2"/>
    </row>
    <row r="4" spans="1:3" x14ac:dyDescent="0.4">
      <c r="A4" s="2" t="s">
        <v>48</v>
      </c>
      <c r="B4" s="2"/>
      <c r="C4" s="2"/>
    </row>
    <row r="5" spans="1:3" ht="45.6" customHeight="1" x14ac:dyDescent="0.4">
      <c r="A5" s="19" t="s">
        <v>49</v>
      </c>
      <c r="B5" s="19"/>
      <c r="C5" s="2"/>
    </row>
    <row r="6" spans="1:3" x14ac:dyDescent="0.4">
      <c r="A6" s="2"/>
      <c r="B6" s="2"/>
      <c r="C6" s="2"/>
    </row>
    <row r="7" spans="1:3" x14ac:dyDescent="0.4">
      <c r="A7" s="2" t="s">
        <v>50</v>
      </c>
      <c r="B7" s="2" t="s">
        <v>51</v>
      </c>
      <c r="C7" s="2" t="s">
        <v>52</v>
      </c>
    </row>
    <row r="8" spans="1:3" x14ac:dyDescent="0.4">
      <c r="A8" s="2" t="s">
        <v>53</v>
      </c>
      <c r="B8" s="12">
        <v>21860</v>
      </c>
      <c r="C8" s="12">
        <v>22050</v>
      </c>
    </row>
    <row r="9" spans="1:3" x14ac:dyDescent="0.4">
      <c r="A9" s="2" t="s">
        <v>54</v>
      </c>
      <c r="B9" s="12">
        <v>11316</v>
      </c>
      <c r="C9" s="12">
        <v>13850</v>
      </c>
    </row>
    <row r="10" spans="1:3" x14ac:dyDescent="0.4">
      <c r="A10" s="2" t="s">
        <v>55</v>
      </c>
      <c r="B10" s="12">
        <v>23084</v>
      </c>
      <c r="C10" s="12">
        <v>24650</v>
      </c>
    </row>
    <row r="11" spans="1:3" x14ac:dyDescent="0.4">
      <c r="A11" s="2" t="s">
        <v>56</v>
      </c>
      <c r="B11" s="12">
        <v>234068</v>
      </c>
      <c r="C11" s="12">
        <v>260525</v>
      </c>
    </row>
    <row r="12" spans="1:3" x14ac:dyDescent="0.4">
      <c r="A12" s="2" t="s">
        <v>57</v>
      </c>
      <c r="B12" s="12">
        <v>290328</v>
      </c>
      <c r="C12" s="12">
        <v>321075</v>
      </c>
    </row>
    <row r="13" spans="1:3" x14ac:dyDescent="0.4">
      <c r="A13" s="2"/>
      <c r="B13" s="2"/>
      <c r="C13" s="2"/>
    </row>
    <row r="14" spans="1:3" x14ac:dyDescent="0.4">
      <c r="A14" s="2" t="s">
        <v>58</v>
      </c>
      <c r="B14" s="2"/>
      <c r="C14" s="2"/>
    </row>
    <row r="15" spans="1:3" x14ac:dyDescent="0.4">
      <c r="A15" s="2" t="s">
        <v>59</v>
      </c>
      <c r="B15" s="12">
        <v>19320</v>
      </c>
      <c r="C15" s="12">
        <v>22850</v>
      </c>
    </row>
    <row r="16" spans="1:3" x14ac:dyDescent="0.4">
      <c r="A16" s="2" t="s">
        <v>60</v>
      </c>
      <c r="B16" s="12">
        <v>10000</v>
      </c>
      <c r="C16" s="12">
        <v>9000</v>
      </c>
    </row>
    <row r="17" spans="1:3" x14ac:dyDescent="0.4">
      <c r="A17" s="2" t="s">
        <v>61</v>
      </c>
      <c r="B17" s="12">
        <v>9643</v>
      </c>
      <c r="C17" s="12">
        <v>11385</v>
      </c>
    </row>
    <row r="18" spans="1:3" x14ac:dyDescent="0.4">
      <c r="A18" s="2" t="s">
        <v>62</v>
      </c>
      <c r="B18" s="12">
        <v>75000</v>
      </c>
      <c r="C18" s="12">
        <v>85000</v>
      </c>
    </row>
    <row r="19" spans="1:3" x14ac:dyDescent="0.4">
      <c r="A19" s="2" t="s">
        <v>63</v>
      </c>
      <c r="B19" s="12">
        <v>25000</v>
      </c>
      <c r="C19" s="12">
        <v>25000</v>
      </c>
    </row>
    <row r="20" spans="1:3" x14ac:dyDescent="0.4">
      <c r="A20" s="2" t="s">
        <v>64</v>
      </c>
      <c r="B20" s="12">
        <v>151365</v>
      </c>
      <c r="C20" s="12">
        <v>167840</v>
      </c>
    </row>
    <row r="21" spans="1:3" x14ac:dyDescent="0.4">
      <c r="A21" s="2" t="s">
        <v>65</v>
      </c>
      <c r="B21" s="12">
        <v>290328</v>
      </c>
      <c r="C21" s="12">
        <v>321075</v>
      </c>
    </row>
    <row r="23" spans="1:3" x14ac:dyDescent="0.4">
      <c r="A23" s="2" t="s">
        <v>66</v>
      </c>
      <c r="B23" s="2"/>
    </row>
    <row r="24" spans="1:3" x14ac:dyDescent="0.4">
      <c r="A24" s="2" t="s">
        <v>48</v>
      </c>
      <c r="B24" s="2"/>
    </row>
    <row r="25" spans="1:3" ht="45.6" customHeight="1" x14ac:dyDescent="0.4">
      <c r="A25" s="19" t="s">
        <v>49</v>
      </c>
      <c r="B25" s="19"/>
    </row>
    <row r="26" spans="1:3" x14ac:dyDescent="0.4">
      <c r="A26" s="2"/>
      <c r="B26" s="2"/>
    </row>
    <row r="27" spans="1:3" x14ac:dyDescent="0.4">
      <c r="A27" s="2"/>
      <c r="B27" s="2" t="s">
        <v>52</v>
      </c>
    </row>
    <row r="28" spans="1:3" x14ac:dyDescent="0.4">
      <c r="A28" s="2" t="s">
        <v>67</v>
      </c>
      <c r="B28" s="12">
        <v>305830</v>
      </c>
    </row>
    <row r="29" spans="1:3" x14ac:dyDescent="0.4">
      <c r="A29" s="2" t="s">
        <v>68</v>
      </c>
      <c r="B29" s="12">
        <v>183498</v>
      </c>
    </row>
    <row r="30" spans="1:3" x14ac:dyDescent="0.4">
      <c r="A30" s="2" t="s">
        <v>18</v>
      </c>
      <c r="B30" s="12">
        <v>122332</v>
      </c>
    </row>
    <row r="31" spans="1:3" x14ac:dyDescent="0.4">
      <c r="A31" s="2" t="s">
        <v>69</v>
      </c>
      <c r="B31" s="12">
        <v>34919</v>
      </c>
    </row>
    <row r="32" spans="1:3" x14ac:dyDescent="0.4">
      <c r="A32" s="2" t="s">
        <v>32</v>
      </c>
      <c r="B32" s="12">
        <v>26850</v>
      </c>
    </row>
    <row r="33" spans="1:3" x14ac:dyDescent="0.4">
      <c r="A33" s="2" t="s">
        <v>70</v>
      </c>
      <c r="B33" s="12">
        <v>60563</v>
      </c>
    </row>
    <row r="34" spans="1:3" x14ac:dyDescent="0.4">
      <c r="A34" s="2" t="s">
        <v>71</v>
      </c>
      <c r="B34" s="12">
        <v>11930</v>
      </c>
    </row>
    <row r="35" spans="1:3" x14ac:dyDescent="0.4">
      <c r="A35" s="2" t="s">
        <v>72</v>
      </c>
      <c r="B35" s="12">
        <v>48633</v>
      </c>
    </row>
    <row r="36" spans="1:3" x14ac:dyDescent="0.4">
      <c r="A36" s="2" t="s">
        <v>73</v>
      </c>
      <c r="B36" s="12">
        <v>12158</v>
      </c>
    </row>
    <row r="37" spans="1:3" x14ac:dyDescent="0.4">
      <c r="A37" s="2" t="s">
        <v>74</v>
      </c>
      <c r="B37" s="12">
        <v>36475</v>
      </c>
    </row>
    <row r="39" spans="1:3" x14ac:dyDescent="0.4">
      <c r="A39" s="13" t="s">
        <v>75</v>
      </c>
    </row>
    <row r="41" spans="1:3" x14ac:dyDescent="0.4">
      <c r="A41" s="13" t="s">
        <v>76</v>
      </c>
    </row>
    <row r="43" spans="1:3" x14ac:dyDescent="0.4">
      <c r="A43" t="s">
        <v>77</v>
      </c>
      <c r="C43" s="6">
        <f>(C19/C12)*100</f>
        <v>7.7863427548080661</v>
      </c>
    </row>
  </sheetData>
  <mergeCells count="2">
    <mergeCell ref="A5:B5"/>
    <mergeCell ref="A25:B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19D9-99C7-4C50-AFD2-77F246BC191A}">
  <dimension ref="A1:E58"/>
  <sheetViews>
    <sheetView tabSelected="1" zoomScale="115" zoomScaleNormal="115" workbookViewId="0">
      <selection activeCell="F9" sqref="F9"/>
    </sheetView>
  </sheetViews>
  <sheetFormatPr baseColWidth="10" defaultRowHeight="23.25" x14ac:dyDescent="0.4"/>
  <cols>
    <col min="1" max="1" width="24.5" customWidth="1"/>
    <col min="2" max="3" width="11.6640625" bestFit="1" customWidth="1"/>
  </cols>
  <sheetData>
    <row r="1" spans="1:5" x14ac:dyDescent="0.4">
      <c r="A1" s="2" t="s">
        <v>47</v>
      </c>
      <c r="B1" s="2"/>
      <c r="C1" s="2"/>
    </row>
    <row r="2" spans="1:5" x14ac:dyDescent="0.4">
      <c r="A2" s="2" t="s">
        <v>48</v>
      </c>
      <c r="B2" s="2"/>
      <c r="C2" s="2"/>
    </row>
    <row r="3" spans="1:5" ht="45.6" customHeight="1" x14ac:dyDescent="0.4">
      <c r="A3" s="19" t="s">
        <v>49</v>
      </c>
      <c r="B3" s="19"/>
      <c r="C3" s="2"/>
    </row>
    <row r="4" spans="1:5" x14ac:dyDescent="0.4">
      <c r="A4" s="2"/>
      <c r="B4" s="2"/>
      <c r="C4" s="2"/>
    </row>
    <row r="5" spans="1:5" x14ac:dyDescent="0.4">
      <c r="A5" s="2" t="s">
        <v>50</v>
      </c>
      <c r="B5" s="2" t="s">
        <v>51</v>
      </c>
      <c r="C5" s="2" t="s">
        <v>52</v>
      </c>
    </row>
    <row r="6" spans="1:5" x14ac:dyDescent="0.4">
      <c r="A6" s="2" t="s">
        <v>53</v>
      </c>
      <c r="B6" s="12">
        <v>21860</v>
      </c>
      <c r="C6" s="12">
        <v>22050</v>
      </c>
    </row>
    <row r="7" spans="1:5" x14ac:dyDescent="0.4">
      <c r="A7" s="2" t="s">
        <v>54</v>
      </c>
      <c r="B7" s="12">
        <v>11316</v>
      </c>
      <c r="C7" s="12">
        <v>13850</v>
      </c>
    </row>
    <row r="8" spans="1:5" x14ac:dyDescent="0.4">
      <c r="A8" s="2" t="s">
        <v>55</v>
      </c>
      <c r="B8" s="12">
        <v>23084</v>
      </c>
      <c r="C8" s="12">
        <v>24650</v>
      </c>
    </row>
    <row r="9" spans="1:5" x14ac:dyDescent="0.4">
      <c r="A9" s="2" t="s">
        <v>56</v>
      </c>
      <c r="B9" s="12">
        <v>234068</v>
      </c>
      <c r="C9" s="12">
        <v>260525</v>
      </c>
      <c r="E9" s="11">
        <f>C9-B9</f>
        <v>26457</v>
      </c>
    </row>
    <row r="10" spans="1:5" x14ac:dyDescent="0.4">
      <c r="A10" s="2" t="s">
        <v>57</v>
      </c>
      <c r="B10" s="12">
        <v>290328</v>
      </c>
      <c r="C10" s="12">
        <v>321075</v>
      </c>
    </row>
    <row r="11" spans="1:5" x14ac:dyDescent="0.4">
      <c r="A11" s="2"/>
      <c r="B11" s="2"/>
      <c r="C11" s="2"/>
    </row>
    <row r="12" spans="1:5" x14ac:dyDescent="0.4">
      <c r="A12" s="2" t="s">
        <v>58</v>
      </c>
      <c r="B12" s="2"/>
      <c r="C12" s="2"/>
    </row>
    <row r="13" spans="1:5" x14ac:dyDescent="0.4">
      <c r="A13" s="2" t="s">
        <v>59</v>
      </c>
      <c r="B13" s="12">
        <v>19320</v>
      </c>
      <c r="C13" s="12">
        <v>22850</v>
      </c>
    </row>
    <row r="14" spans="1:5" x14ac:dyDescent="0.4">
      <c r="A14" s="2" t="s">
        <v>60</v>
      </c>
      <c r="B14" s="12">
        <v>10000</v>
      </c>
      <c r="C14" s="12">
        <v>9000</v>
      </c>
    </row>
    <row r="15" spans="1:5" ht="46.5" x14ac:dyDescent="0.4">
      <c r="A15" s="2" t="s">
        <v>61</v>
      </c>
      <c r="B15" s="12">
        <v>9643</v>
      </c>
      <c r="C15" s="12">
        <v>11385</v>
      </c>
    </row>
    <row r="16" spans="1:5" x14ac:dyDescent="0.4">
      <c r="A16" s="2" t="s">
        <v>62</v>
      </c>
      <c r="B16" s="12">
        <v>75000</v>
      </c>
      <c r="C16" s="12">
        <v>85000</v>
      </c>
    </row>
    <row r="17" spans="1:3" x14ac:dyDescent="0.4">
      <c r="A17" s="2" t="s">
        <v>63</v>
      </c>
      <c r="B17" s="12">
        <v>25000</v>
      </c>
      <c r="C17" s="12">
        <v>25000</v>
      </c>
    </row>
    <row r="18" spans="1:3" x14ac:dyDescent="0.4">
      <c r="A18" s="2" t="s">
        <v>64</v>
      </c>
      <c r="B18" s="12">
        <v>151365</v>
      </c>
      <c r="C18" s="12">
        <v>167840</v>
      </c>
    </row>
    <row r="19" spans="1:3" x14ac:dyDescent="0.4">
      <c r="A19" s="2" t="s">
        <v>65</v>
      </c>
      <c r="B19" s="12">
        <v>290328</v>
      </c>
      <c r="C19" s="12">
        <v>321075</v>
      </c>
    </row>
    <row r="21" spans="1:3" x14ac:dyDescent="0.4">
      <c r="A21" s="2" t="s">
        <v>66</v>
      </c>
      <c r="B21" s="2"/>
    </row>
    <row r="22" spans="1:3" x14ac:dyDescent="0.4">
      <c r="A22" s="2" t="s">
        <v>48</v>
      </c>
      <c r="B22" s="2"/>
    </row>
    <row r="23" spans="1:3" ht="45.6" customHeight="1" x14ac:dyDescent="0.4">
      <c r="A23" s="19" t="s">
        <v>49</v>
      </c>
      <c r="B23" s="19"/>
    </row>
    <row r="24" spans="1:3" x14ac:dyDescent="0.4">
      <c r="A24" s="2"/>
      <c r="B24" s="2"/>
    </row>
    <row r="25" spans="1:3" x14ac:dyDescent="0.4">
      <c r="A25" s="2"/>
      <c r="B25" s="2" t="s">
        <v>52</v>
      </c>
    </row>
    <row r="26" spans="1:3" x14ac:dyDescent="0.4">
      <c r="A26" s="2" t="s">
        <v>67</v>
      </c>
      <c r="B26" s="12">
        <v>305830</v>
      </c>
    </row>
    <row r="27" spans="1:3" x14ac:dyDescent="0.4">
      <c r="A27" s="2" t="s">
        <v>68</v>
      </c>
      <c r="B27" s="12">
        <v>183498</v>
      </c>
    </row>
    <row r="28" spans="1:3" x14ac:dyDescent="0.4">
      <c r="A28" s="2" t="s">
        <v>18</v>
      </c>
      <c r="B28" s="12">
        <v>122332</v>
      </c>
    </row>
    <row r="29" spans="1:3" x14ac:dyDescent="0.4">
      <c r="A29" s="2" t="s">
        <v>69</v>
      </c>
      <c r="B29" s="12">
        <v>34919</v>
      </c>
    </row>
    <row r="30" spans="1:3" x14ac:dyDescent="0.4">
      <c r="A30" s="2" t="s">
        <v>32</v>
      </c>
      <c r="B30" s="12">
        <v>26850</v>
      </c>
    </row>
    <row r="31" spans="1:3" x14ac:dyDescent="0.4">
      <c r="A31" s="2" t="s">
        <v>70</v>
      </c>
      <c r="B31" s="12">
        <v>60563</v>
      </c>
    </row>
    <row r="32" spans="1:3" ht="46.5" x14ac:dyDescent="0.4">
      <c r="A32" s="2" t="s">
        <v>71</v>
      </c>
      <c r="B32" s="12">
        <v>11930</v>
      </c>
    </row>
    <row r="33" spans="1:2" x14ac:dyDescent="0.4">
      <c r="A33" s="2" t="s">
        <v>72</v>
      </c>
      <c r="B33" s="12">
        <v>48633</v>
      </c>
    </row>
    <row r="34" spans="1:2" x14ac:dyDescent="0.4">
      <c r="A34" s="2" t="s">
        <v>73</v>
      </c>
      <c r="B34" s="12">
        <v>12158</v>
      </c>
    </row>
    <row r="35" spans="1:2" x14ac:dyDescent="0.4">
      <c r="A35" s="2" t="s">
        <v>74</v>
      </c>
      <c r="B35" s="12">
        <v>36475</v>
      </c>
    </row>
    <row r="37" spans="1:2" x14ac:dyDescent="0.4">
      <c r="A37" s="13" t="s">
        <v>78</v>
      </c>
    </row>
    <row r="40" spans="1:2" x14ac:dyDescent="0.4">
      <c r="A40" s="14" t="s">
        <v>79</v>
      </c>
    </row>
    <row r="41" spans="1:2" x14ac:dyDescent="0.4">
      <c r="A41" s="15" t="s">
        <v>80</v>
      </c>
    </row>
    <row r="42" spans="1:2" x14ac:dyDescent="0.4">
      <c r="A42" s="15" t="s">
        <v>81</v>
      </c>
    </row>
    <row r="43" spans="1:2" x14ac:dyDescent="0.4">
      <c r="A43" s="15" t="s">
        <v>82</v>
      </c>
    </row>
    <row r="44" spans="1:2" x14ac:dyDescent="0.4">
      <c r="A44" s="16" t="s">
        <v>83</v>
      </c>
    </row>
    <row r="45" spans="1:2" x14ac:dyDescent="0.4">
      <c r="A45" s="15" t="s">
        <v>84</v>
      </c>
    </row>
    <row r="46" spans="1:2" x14ac:dyDescent="0.4">
      <c r="A46" s="15" t="s">
        <v>85</v>
      </c>
    </row>
    <row r="47" spans="1:2" x14ac:dyDescent="0.4">
      <c r="A47" s="16" t="s">
        <v>86</v>
      </c>
    </row>
    <row r="48" spans="1:2" x14ac:dyDescent="0.4">
      <c r="A48" s="15" t="s">
        <v>87</v>
      </c>
    </row>
    <row r="49" spans="1:3" x14ac:dyDescent="0.4">
      <c r="A49" s="14" t="s">
        <v>88</v>
      </c>
    </row>
    <row r="50" spans="1:3" x14ac:dyDescent="0.4">
      <c r="A50" s="15" t="s">
        <v>89</v>
      </c>
    </row>
    <row r="51" spans="1:3" x14ac:dyDescent="0.4">
      <c r="A51" s="15" t="s">
        <v>90</v>
      </c>
    </row>
    <row r="52" spans="1:3" x14ac:dyDescent="0.4">
      <c r="A52" s="14" t="s">
        <v>91</v>
      </c>
      <c r="C52" s="6">
        <f>SUM(B53:B55)</f>
        <v>11000</v>
      </c>
    </row>
    <row r="53" spans="1:3" x14ac:dyDescent="0.4">
      <c r="A53" s="15" t="s">
        <v>31</v>
      </c>
    </row>
    <row r="54" spans="1:3" x14ac:dyDescent="0.4">
      <c r="A54" s="15" t="s">
        <v>92</v>
      </c>
      <c r="B54" s="11">
        <f>B14-C14</f>
        <v>1000</v>
      </c>
    </row>
    <row r="55" spans="1:3" x14ac:dyDescent="0.4">
      <c r="A55" s="15" t="s">
        <v>93</v>
      </c>
      <c r="B55" s="11">
        <f>C16-B16</f>
        <v>10000</v>
      </c>
    </row>
    <row r="56" spans="1:3" x14ac:dyDescent="0.4">
      <c r="A56" s="17" t="s">
        <v>94</v>
      </c>
    </row>
    <row r="57" spans="1:3" x14ac:dyDescent="0.4">
      <c r="A57" s="17" t="s">
        <v>95</v>
      </c>
    </row>
    <row r="58" spans="1:3" x14ac:dyDescent="0.4">
      <c r="A58" s="18" t="s">
        <v>96</v>
      </c>
    </row>
  </sheetData>
  <mergeCells count="2">
    <mergeCell ref="A3:B3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</vt:lpstr>
      <vt:lpstr>5</vt:lpstr>
      <vt:lpstr>6</vt:lpstr>
      <vt:lpstr>7</vt:lpstr>
      <vt:lpstr>8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2024-02-21T00:03:15Z</dcterms:created>
  <dcterms:modified xsi:type="dcterms:W3CDTF">2024-02-22T18:08:17Z</dcterms:modified>
</cp:coreProperties>
</file>