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wnloads\PRIMERCICLO2024\ADMINISTRACION Y ANALISIS FINANCIERO\SEMANA 7\"/>
    </mc:Choice>
  </mc:AlternateContent>
  <xr:revisionPtr revIDLastSave="0" documentId="13_ncr:1_{08C3618D-7BA1-42D6-8CF8-0E94145B5827}" xr6:coauthVersionLast="47" xr6:coauthVersionMax="47" xr10:uidLastSave="{00000000-0000-0000-0000-000000000000}"/>
  <bookViews>
    <workbookView xWindow="-108" yWindow="-108" windowWidth="23256" windowHeight="12456" tabRatio="776" activeTab="6" xr2:uid="{D52CA3D1-1FCC-4CC1-A317-A0E0BCDFA420}"/>
  </bookViews>
  <sheets>
    <sheet name="FORMULARIO ACTIVOS CORRIENTES" sheetId="7" r:id="rId1"/>
    <sheet name="EJEMPLO 1 CT" sheetId="1" r:id="rId2"/>
    <sheet name="EJEMPLO 2 CT" sheetId="2" r:id="rId3"/>
    <sheet name="EJEMPLO 1 INV" sheetId="3" r:id="rId4"/>
    <sheet name="EJEMPLO 2 INV" sheetId="4" r:id="rId5"/>
    <sheet name="EJEMPLO 1 CXC" sheetId="5" r:id="rId6"/>
    <sheet name="EJEMPLO 2 CXC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6" l="1"/>
  <c r="B36" i="6" s="1"/>
  <c r="G28" i="6"/>
  <c r="F28" i="6"/>
  <c r="B31" i="6"/>
  <c r="F19" i="6"/>
  <c r="B25" i="6"/>
  <c r="F13" i="6"/>
  <c r="B17" i="6"/>
  <c r="C31" i="6"/>
  <c r="C24" i="6"/>
  <c r="B24" i="6"/>
  <c r="C14" i="6"/>
  <c r="C25" i="6" s="1"/>
  <c r="B14" i="6"/>
  <c r="C13" i="6"/>
  <c r="C15" i="6" s="1"/>
  <c r="B8" i="6" s="1"/>
  <c r="B34" i="6" s="1"/>
  <c r="B13" i="6"/>
  <c r="B15" i="6" s="1"/>
  <c r="C69" i="5"/>
  <c r="C70" i="5" s="1"/>
  <c r="D53" i="5"/>
  <c r="C56" i="5"/>
  <c r="B56" i="5"/>
  <c r="E39" i="5"/>
  <c r="C40" i="5"/>
  <c r="B40" i="5"/>
  <c r="C39" i="5"/>
  <c r="B39" i="5"/>
  <c r="D32" i="5"/>
  <c r="C16" i="5"/>
  <c r="B29" i="5"/>
  <c r="C28" i="5"/>
  <c r="B28" i="5"/>
  <c r="C26" i="5"/>
  <c r="B26" i="5"/>
  <c r="C25" i="5"/>
  <c r="C29" i="5" s="1"/>
  <c r="B25" i="5"/>
  <c r="B27" i="6" l="1"/>
  <c r="E43" i="4" l="1"/>
  <c r="E36" i="4"/>
  <c r="B25" i="4"/>
  <c r="B28" i="4"/>
  <c r="E16" i="4"/>
  <c r="B18" i="4"/>
  <c r="B26" i="3"/>
  <c r="B23" i="3"/>
  <c r="E14" i="3"/>
  <c r="E25" i="2" l="1"/>
  <c r="E27" i="2"/>
  <c r="D19" i="2" l="1"/>
  <c r="C14" i="2"/>
  <c r="E26" i="2"/>
  <c r="E28" i="2"/>
  <c r="B53" i="1"/>
  <c r="D51" i="1"/>
  <c r="C51" i="1"/>
  <c r="D48" i="1"/>
  <c r="D46" i="1"/>
  <c r="D47" i="1"/>
  <c r="B38" i="1"/>
  <c r="B32" i="1"/>
  <c r="B25" i="1"/>
  <c r="B18" i="1"/>
  <c r="E19" i="1"/>
  <c r="E18" i="1"/>
  <c r="B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Brazil Batres</author>
  </authors>
  <commentList>
    <comment ref="B17" authorId="0" shapeId="0" xr:uid="{FBA2277E-79E4-409A-B9CD-16CA8A6A772C}">
      <text>
        <r>
          <rPr>
            <b/>
            <sz val="9"/>
            <color indexed="81"/>
            <rFont val="Tahoma"/>
            <family val="2"/>
          </rPr>
          <t>Costo de oportunidad real por financiar dinero extra</t>
        </r>
      </text>
    </comment>
  </commentList>
</comments>
</file>

<file path=xl/sharedStrings.xml><?xml version="1.0" encoding="utf-8"?>
<sst xmlns="http://schemas.openxmlformats.org/spreadsheetml/2006/main" count="222" uniqueCount="153">
  <si>
    <t>RECURSOS INVERTIDOS EN EL CCE:</t>
  </si>
  <si>
    <t>MODELO DEL LOTE ECONÓMICO</t>
  </si>
  <si>
    <t xml:space="preserve">S = uso en unidades por pedido </t>
  </si>
  <si>
    <t xml:space="preserve">O = costo de pedido por pedido  </t>
  </si>
  <si>
    <t xml:space="preserve">C = costo de mantenimiento por unidad por pedido </t>
  </si>
  <si>
    <t>Q = cantidad de pedido en unidades</t>
  </si>
  <si>
    <t>T = Tiempo de Ciclo</t>
  </si>
  <si>
    <t>D = Demanda anual</t>
  </si>
  <si>
    <t>Ch =C</t>
  </si>
  <si>
    <t>Co = O</t>
  </si>
  <si>
    <t>Utilidad adicional por las ventas adicionales = (Precio venta unitario - Costo variable unitario)* Cambio en las ventas</t>
  </si>
  <si>
    <t>Inversión Marginal en cuentas incobrables = (Cuentas incobrables en propuesta - actual)</t>
  </si>
  <si>
    <t>Capital de Trabajo Neto = Activos corrientes - Pasivos corrientes</t>
  </si>
  <si>
    <t>Indice de Solvencia (Razón corriente = Activos corrientes /Pasivos corrientes)</t>
  </si>
  <si>
    <t>Razón corriente a activo total (Razón AC/AT =  Activos corrientes/Activos Totales)</t>
  </si>
  <si>
    <t xml:space="preserve"> Razón pasivo corriente a activo total (Razón PC/AT = Pasivo corriente / Activo total)</t>
  </si>
  <si>
    <t>CAPITAL DE TRABAJO</t>
  </si>
  <si>
    <t>INVENTARIOS</t>
  </si>
  <si>
    <t>CUENTAS POR COBRAR</t>
  </si>
  <si>
    <t xml:space="preserve">CT = Costo Total </t>
  </si>
  <si>
    <t xml:space="preserve">EVALUACIÓN DE UNA POLÍTICA DE CRÉDITO </t>
  </si>
  <si>
    <t>Inversión Marginal en cuentas cobrar = (Inversión promedio en cxc en propuesta - actual)*TMAR</t>
  </si>
  <si>
    <t xml:space="preserve">RAZONES FINANCIERAS </t>
  </si>
  <si>
    <t>Rotación de CxC</t>
  </si>
  <si>
    <t>Ventas Netas/ CxC</t>
  </si>
  <si>
    <t>Rotación de Inv</t>
  </si>
  <si>
    <t>Costo de ventas /Inventario</t>
  </si>
  <si>
    <t>PPI =</t>
  </si>
  <si>
    <t>365/Rot Inv</t>
  </si>
  <si>
    <t>Rotación de Cx P</t>
  </si>
  <si>
    <t>Costo de ventas/ CxPagar</t>
  </si>
  <si>
    <t>PPP =</t>
  </si>
  <si>
    <t>365/Rotación de Cx P</t>
  </si>
  <si>
    <t>PPC =</t>
  </si>
  <si>
    <t>365/Rotación de CxC</t>
  </si>
  <si>
    <t>a) Capital de Trabajo Neto</t>
  </si>
  <si>
    <t>miles</t>
  </si>
  <si>
    <t>Activos Corrientes</t>
  </si>
  <si>
    <t>Pasivos Corrientes</t>
  </si>
  <si>
    <t>b) Índice de solvencia</t>
  </si>
  <si>
    <t>liquidez corriente 0 razon circulante</t>
  </si>
  <si>
    <t>c) Razón AC/AT</t>
  </si>
  <si>
    <t>d) Razón PC/AT</t>
  </si>
  <si>
    <t>d) Cambio en las utilidades</t>
  </si>
  <si>
    <t>Activo Corriente</t>
  </si>
  <si>
    <t>Activo Totale</t>
  </si>
  <si>
    <t>Activo No corriente</t>
  </si>
  <si>
    <t>ACTUAL</t>
  </si>
  <si>
    <t>PROPUESTA</t>
  </si>
  <si>
    <t>RENTABILIDAD</t>
  </si>
  <si>
    <t>utilidad</t>
  </si>
  <si>
    <t>ACTUALIDAD</t>
  </si>
  <si>
    <t>cambio de la utilidad</t>
  </si>
  <si>
    <t>EPI = PPI</t>
  </si>
  <si>
    <t>días</t>
  </si>
  <si>
    <t>Ventas anuales</t>
  </si>
  <si>
    <t>**En la vida real estos valores no suelen ser iguales</t>
  </si>
  <si>
    <t>Inventario</t>
  </si>
  <si>
    <t>PPP=</t>
  </si>
  <si>
    <t>Cuentas por cobrar</t>
  </si>
  <si>
    <t>Cuentas por pagar</t>
  </si>
  <si>
    <t>días tiene que esperar la empresa para recibir el dinero que corresponde a la inversión que hizo en sus materias primas</t>
  </si>
  <si>
    <t>c) Monto de los recursos invertidos</t>
  </si>
  <si>
    <t>Recursos asociados al PPI = 30,000,000*90/365</t>
  </si>
  <si>
    <t>Recursos asociados al PPC = 30,000,000*60/365</t>
  </si>
  <si>
    <t>Recursos asociados al PPP = 30,000,000*30/365</t>
  </si>
  <si>
    <t>**En las fórmulas de arriba sugiere qué cuentas usar pero es mejor usar las cuentas que sugieren el nombre de la fórmula (lado derecho)</t>
  </si>
  <si>
    <t>a) Ciclo Operativo CO</t>
  </si>
  <si>
    <t>CO = EPI + PPC</t>
  </si>
  <si>
    <t>Edad promedio de inventario EPI</t>
  </si>
  <si>
    <t>periodo promedio de las cuentas por cobrar PPC</t>
  </si>
  <si>
    <t>b) Ciclo de Conversión de Efectivo CCE</t>
  </si>
  <si>
    <t>CCE = CO - PPP</t>
  </si>
  <si>
    <t>periodo promedio de pago PPP</t>
  </si>
  <si>
    <t>costo de ventas</t>
  </si>
  <si>
    <t>ventas</t>
  </si>
  <si>
    <t>compras</t>
  </si>
  <si>
    <t>a) Cantidad económica de pedido</t>
  </si>
  <si>
    <t>S=</t>
  </si>
  <si>
    <t>unidades al año</t>
  </si>
  <si>
    <t>**Este se redondea hacia arriba</t>
  </si>
  <si>
    <t>O=</t>
  </si>
  <si>
    <t>pedido</t>
  </si>
  <si>
    <t>C=</t>
  </si>
  <si>
    <t>b) Punto de pedido</t>
  </si>
  <si>
    <t>Tiempo de entrega</t>
  </si>
  <si>
    <t xml:space="preserve">Días del año = </t>
  </si>
  <si>
    <t xml:space="preserve">Uso diario = </t>
  </si>
  <si>
    <t>unidades</t>
  </si>
  <si>
    <t xml:space="preserve">Inventario de seguridad = </t>
  </si>
  <si>
    <t>r=</t>
  </si>
  <si>
    <t>**Este se redondea hacia abajo</t>
  </si>
  <si>
    <t>c) Tiempo de ciclo</t>
  </si>
  <si>
    <t>d) Costo total anual</t>
  </si>
  <si>
    <t>valor de ordenar en el año</t>
  </si>
  <si>
    <t>segunda parte de la formula</t>
  </si>
  <si>
    <t xml:space="preserve">valor promedio del inventario </t>
  </si>
  <si>
    <t>primera parte de la formula</t>
  </si>
  <si>
    <t xml:space="preserve">ACTUAL </t>
  </si>
  <si>
    <t>precio unitario</t>
  </si>
  <si>
    <t>unidades vendidas</t>
  </si>
  <si>
    <t>costo variable unitario</t>
  </si>
  <si>
    <t xml:space="preserve">costo fijo total </t>
  </si>
  <si>
    <t>PPC dias</t>
  </si>
  <si>
    <t>cuentas incobrables</t>
  </si>
  <si>
    <t>se asume igual en propuesta</t>
  </si>
  <si>
    <t>a) calculo de las utilidades adicionales con la propuesta</t>
  </si>
  <si>
    <t>ingreso por ventas</t>
  </si>
  <si>
    <t>(-) CV</t>
  </si>
  <si>
    <t>(-) CFT</t>
  </si>
  <si>
    <t>utilidad operativa</t>
  </si>
  <si>
    <t>UTILIDADES ADICIONALES = ( Q 10 - Q 6) * 3000</t>
  </si>
  <si>
    <t>UTILIDAD ADICIONAL POR LA VENTAS ADICIONALES = (PRECIO VENTA UNITARIO - COSTO VARIABLE UNITARIO )* CAMBIO EN LAS VENTAS</t>
  </si>
  <si>
    <t>B)</t>
  </si>
  <si>
    <t>INVERSION MARGINAL (ADICIONAL) EN CUENTAS POR COBRAR</t>
  </si>
  <si>
    <t xml:space="preserve">INVERSION PROMEDIO EN CxC = </t>
  </si>
  <si>
    <t>ROTACION EN CUENTAS POR COBRAR =</t>
  </si>
  <si>
    <t>C)</t>
  </si>
  <si>
    <t>INVERSION MARGINAL EN CUENTAS INCOBRABLES</t>
  </si>
  <si>
    <t>sobre ventas</t>
  </si>
  <si>
    <t xml:space="preserve">costo de la cuentas </t>
  </si>
  <si>
    <t xml:space="preserve">B/ C = </t>
  </si>
  <si>
    <t>2,552.05 + 6,600</t>
  </si>
  <si>
    <t>BENEFICIOS ADICIONALES</t>
  </si>
  <si>
    <t>(-) COSTOS ADICIONALES</t>
  </si>
  <si>
    <t>UTILIDAD MARGINAL</t>
  </si>
  <si>
    <t>COSTO MARGINAL CxC</t>
  </si>
  <si>
    <t>COSTO MARGINAL CUENTAS INCOBRABLES</t>
  </si>
  <si>
    <t>GANANCIA POR EL CAMBIO</t>
  </si>
  <si>
    <t>a) Utilidades adicionales</t>
  </si>
  <si>
    <t>Precio de venta</t>
  </si>
  <si>
    <t>Costo de venta</t>
  </si>
  <si>
    <t>Unidades de venta</t>
  </si>
  <si>
    <t>PROPUESTO</t>
  </si>
  <si>
    <t>Ingreso por ventas</t>
  </si>
  <si>
    <t>(-)Costo Variable</t>
  </si>
  <si>
    <t>Utilidad Operativa</t>
  </si>
  <si>
    <t>b) Costo de la inversión marginal en ctas x cobrar</t>
  </si>
  <si>
    <t xml:space="preserve">TMAR = </t>
  </si>
  <si>
    <t>PPC</t>
  </si>
  <si>
    <t>Rotación CxC</t>
  </si>
  <si>
    <t>Inversión promedio en CxC</t>
  </si>
  <si>
    <t>c) Costo marginal de las ctas incobrables</t>
  </si>
  <si>
    <t>% de cuentas incobrables</t>
  </si>
  <si>
    <t>RESUMEN DE EVALUACIÓN DEL CAMBIO EN LA POLÍTICA DE CRÉDITO</t>
  </si>
  <si>
    <t>Pérdida adicional</t>
  </si>
  <si>
    <t>(-) Costos adicionales</t>
  </si>
  <si>
    <t>Como las pérdidas son mayores que los ahorros, NO conviene aceptar el cambio en la política de crédito que consiste en reducir el período de crédito.</t>
  </si>
  <si>
    <t>UTILIDADES ADICIONALES = (56 - 45 ) * (10,000-12,000)</t>
  </si>
  <si>
    <t>ES UN AHORRO</t>
  </si>
  <si>
    <t>COSTO DE LAS CUENTAS INCOBRABLES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</si>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</sst>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Q-100A]* #,##0.00_-;\-[$Q-100A]* #,##0.00_-;_-[$Q-100A]* &quot;-&quot;??_-;_-@_-"/>
    <numFmt numFmtId="165" formatCode="0.0%"/>
    <numFmt numFmtId="166" formatCode="_-&quot;Q&quot;* #,##0.00_-;\-&quot;Q&quot;* #,##0.00_-;_-&quot;Q&quot;* &quot;-&quot;??_-;_-@_-"/>
    <numFmt numFmtId="167" formatCode="#,##0.00_ ;\-#,##0.00\ "/>
    <numFmt numFmtId="168" formatCode="&quot;$&quot;#,##0.00"/>
    <numFmt numFmtId="169" formatCode="_-[$$-540A]* #,##0.00_ ;_-[$$-540A]* \-#,##0.00\ ;_-[$$-540A]* &quot;-&quot;??_ ;_-@_ "/>
    <numFmt numFmtId="170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164" fontId="0" fillId="0" borderId="0" xfId="0" applyNumberForma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164" fontId="2" fillId="0" borderId="0" xfId="0" applyNumberFormat="1" applyFont="1"/>
    <xf numFmtId="0" fontId="0" fillId="2" borderId="0" xfId="0" applyFill="1"/>
    <xf numFmtId="3" fontId="0" fillId="0" borderId="0" xfId="0" applyNumberFormat="1"/>
    <xf numFmtId="165" fontId="2" fillId="0" borderId="0" xfId="1" applyNumberFormat="1" applyFont="1" applyFill="1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center"/>
    </xf>
    <xf numFmtId="9" fontId="0" fillId="0" borderId="0" xfId="0" applyNumberFormat="1"/>
    <xf numFmtId="44" fontId="0" fillId="2" borderId="0" xfId="2" applyFont="1" applyFill="1"/>
    <xf numFmtId="44" fontId="0" fillId="0" borderId="0" xfId="2" applyFont="1"/>
    <xf numFmtId="0" fontId="8" fillId="0" borderId="0" xfId="0" applyFont="1"/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2" fontId="4" fillId="0" borderId="0" xfId="0" applyNumberFormat="1" applyFont="1"/>
    <xf numFmtId="167" fontId="0" fillId="0" borderId="0" xfId="0" applyNumberFormat="1"/>
    <xf numFmtId="9" fontId="0" fillId="2" borderId="0" xfId="1" applyFont="1" applyFill="1"/>
    <xf numFmtId="167" fontId="4" fillId="0" borderId="0" xfId="0" applyNumberFormat="1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168" fontId="0" fillId="0" borderId="0" xfId="0" applyNumberFormat="1"/>
    <xf numFmtId="168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169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166" fontId="2" fillId="0" borderId="0" xfId="0" applyNumberFormat="1" applyFont="1"/>
    <xf numFmtId="169" fontId="2" fillId="0" borderId="0" xfId="0" applyNumberFormat="1" applyFont="1"/>
    <xf numFmtId="2" fontId="0" fillId="0" borderId="0" xfId="0" applyNumberFormat="1" applyAlignment="1">
      <alignment horizontal="right"/>
    </xf>
    <xf numFmtId="170" fontId="2" fillId="0" borderId="0" xfId="0" applyNumberFormat="1" applyFont="1"/>
    <xf numFmtId="168" fontId="7" fillId="0" borderId="0" xfId="0" applyNumberFormat="1" applyFont="1"/>
    <xf numFmtId="2" fontId="7" fillId="0" borderId="0" xfId="0" applyNumberFormat="1" applyFont="1"/>
    <xf numFmtId="0" fontId="0" fillId="0" borderId="0" xfId="0" applyNumberFormat="1"/>
    <xf numFmtId="0" fontId="0" fillId="0" borderId="1" xfId="0" applyBorder="1"/>
    <xf numFmtId="168" fontId="0" fillId="2" borderId="0" xfId="0" applyNumberFormat="1" applyFill="1"/>
    <xf numFmtId="3" fontId="0" fillId="0" borderId="1" xfId="0" applyNumberFormat="1" applyBorder="1"/>
    <xf numFmtId="4" fontId="0" fillId="0" borderId="0" xfId="0" applyNumberFormat="1"/>
    <xf numFmtId="4" fontId="0" fillId="0" borderId="1" xfId="0" applyNumberFormat="1" applyBorder="1"/>
    <xf numFmtId="0" fontId="2" fillId="2" borderId="0" xfId="0" applyFont="1" applyFill="1"/>
    <xf numFmtId="4" fontId="0" fillId="2" borderId="0" xfId="0" applyNumberFormat="1" applyFill="1"/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166" fontId="7" fillId="0" borderId="0" xfId="0" applyNumberFormat="1" applyFont="1"/>
    <xf numFmtId="166" fontId="0" fillId="2" borderId="0" xfId="0" applyNumberFormat="1" applyFill="1"/>
    <xf numFmtId="0" fontId="0" fillId="0" borderId="0" xfId="0" applyAlignment="1">
      <alignment horizontal="center"/>
    </xf>
    <xf numFmtId="0" fontId="11" fillId="0" borderId="0" xfId="0" applyFont="1"/>
    <xf numFmtId="166" fontId="11" fillId="0" borderId="0" xfId="0" applyNumberFormat="1" applyFont="1"/>
    <xf numFmtId="165" fontId="0" fillId="0" borderId="0" xfId="0" applyNumberFormat="1"/>
    <xf numFmtId="43" fontId="0" fillId="2" borderId="0" xfId="0" applyNumberFormat="1" applyFill="1"/>
    <xf numFmtId="0" fontId="0" fillId="0" borderId="1" xfId="0" applyBorder="1" applyAlignment="1">
      <alignment horizontal="right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D6F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135458</xdr:colOff>
      <xdr:row>10</xdr:row>
      <xdr:rowOff>144524</xdr:rowOff>
    </xdr:from>
    <xdr:to>
      <xdr:col>1</xdr:col>
      <xdr:colOff>527867</xdr:colOff>
      <xdr:row>12</xdr:row>
      <xdr:rowOff>38312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B03FABE-C3BA-432D-A9B6-E7145536EAD0}"/>
            </a:ext>
          </a:extLst>
        </xdr:cNvPr>
        <xdr:cNvSpPr txBox="1"/>
      </xdr:nvSpPr>
      <xdr:spPr>
        <a:xfrm>
          <a:off x="135458" y="144524"/>
          <a:ext cx="1184889" cy="2595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 CO =  EPI + PPC</a:t>
          </a:r>
        </a:p>
      </xdr:txBody>
    </xdr:sp>
    <xdr:clientData/>
  </xdr:twoCellAnchor>
  <xdr:twoCellAnchor>
    <xdr:from>
      <xdr:col>0</xdr:col>
      <xdr:colOff>140480</xdr:colOff>
      <xdr:row>12</xdr:row>
      <xdr:rowOff>123452</xdr:rowOff>
    </xdr:from>
    <xdr:to>
      <xdr:col>1</xdr:col>
      <xdr:colOff>523609</xdr:colOff>
      <xdr:row>14</xdr:row>
      <xdr:rowOff>29799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77016CB-3089-4D8C-9606-5F4749D20602}"/>
            </a:ext>
          </a:extLst>
        </xdr:cNvPr>
        <xdr:cNvSpPr txBox="1"/>
      </xdr:nvSpPr>
      <xdr:spPr>
        <a:xfrm>
          <a:off x="140480" y="489212"/>
          <a:ext cx="1175609" cy="2721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CCE =  CO - PPP</a:t>
          </a:r>
        </a:p>
      </xdr:txBody>
    </xdr:sp>
    <xdr:clientData/>
  </xdr:twoCellAnchor>
  <xdr:twoCellAnchor>
    <xdr:from>
      <xdr:col>0</xdr:col>
      <xdr:colOff>131967</xdr:colOff>
      <xdr:row>14</xdr:row>
      <xdr:rowOff>93654</xdr:rowOff>
    </xdr:from>
    <xdr:to>
      <xdr:col>1</xdr:col>
      <xdr:colOff>779028</xdr:colOff>
      <xdr:row>16</xdr:row>
      <xdr:rowOff>29799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F2BA9E4-9972-4DBB-B41D-C1840E684E00}"/>
            </a:ext>
          </a:extLst>
        </xdr:cNvPr>
        <xdr:cNvSpPr txBox="1"/>
      </xdr:nvSpPr>
      <xdr:spPr>
        <a:xfrm>
          <a:off x="131967" y="825174"/>
          <a:ext cx="1439541" cy="301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CCE = EPI + PPC – PPP </a:t>
          </a:r>
          <a:endParaRPr lang="es-GT" sz="1100"/>
        </a:p>
      </xdr:txBody>
    </xdr:sp>
    <xdr:clientData/>
  </xdr:twoCellAnchor>
  <xdr:twoCellAnchor>
    <xdr:from>
      <xdr:col>2</xdr:col>
      <xdr:colOff>791798</xdr:colOff>
      <xdr:row>11</xdr:row>
      <xdr:rowOff>63855</xdr:rowOff>
    </xdr:from>
    <xdr:to>
      <xdr:col>6</xdr:col>
      <xdr:colOff>485296</xdr:colOff>
      <xdr:row>12</xdr:row>
      <xdr:rowOff>174536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D313C5F-A7E8-4E7E-86C7-BEC2DD819F29}"/>
            </a:ext>
          </a:extLst>
        </xdr:cNvPr>
        <xdr:cNvSpPr txBox="1"/>
      </xdr:nvSpPr>
      <xdr:spPr>
        <a:xfrm>
          <a:off x="2375396" y="1707051"/>
          <a:ext cx="2860693" cy="293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Inventario =   (Costo de Ventas) * (PPI/365)  </a:t>
          </a:r>
          <a:endParaRPr lang="es-GT" sz="1100">
            <a:effectLst/>
          </a:endParaRPr>
        </a:p>
        <a:p>
          <a:endParaRPr lang="es-GT" sz="1100"/>
        </a:p>
      </xdr:txBody>
    </xdr:sp>
    <xdr:clientData/>
  </xdr:twoCellAnchor>
  <xdr:twoCellAnchor>
    <xdr:from>
      <xdr:col>3</xdr:col>
      <xdr:colOff>8513</xdr:colOff>
      <xdr:row>13</xdr:row>
      <xdr:rowOff>76625</xdr:rowOff>
    </xdr:from>
    <xdr:to>
      <xdr:col>6</xdr:col>
      <xdr:colOff>510838</xdr:colOff>
      <xdr:row>14</xdr:row>
      <xdr:rowOff>174537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11689D2-0079-4A7D-860F-CD4A08B157BC}"/>
            </a:ext>
          </a:extLst>
        </xdr:cNvPr>
        <xdr:cNvSpPr txBox="1"/>
      </xdr:nvSpPr>
      <xdr:spPr>
        <a:xfrm>
          <a:off x="2383910" y="2085921"/>
          <a:ext cx="2877721" cy="2809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Cuentas por Cobrar =  (Ventas * (PPC/365) </a:t>
          </a:r>
          <a:endParaRPr lang="es-GT" sz="1100">
            <a:effectLst/>
          </a:endParaRPr>
        </a:p>
        <a:p>
          <a:endParaRPr lang="es-GT" sz="1100"/>
        </a:p>
      </xdr:txBody>
    </xdr:sp>
    <xdr:clientData/>
  </xdr:twoCellAnchor>
  <xdr:twoCellAnchor>
    <xdr:from>
      <xdr:col>3</xdr:col>
      <xdr:colOff>0</xdr:colOff>
      <xdr:row>15</xdr:row>
      <xdr:rowOff>72368</xdr:rowOff>
    </xdr:from>
    <xdr:to>
      <xdr:col>6</xdr:col>
      <xdr:colOff>506581</xdr:colOff>
      <xdr:row>16</xdr:row>
      <xdr:rowOff>178792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5014DDD6-8FBC-4D7E-AE7A-DFA7695FC5AC}"/>
            </a:ext>
          </a:extLst>
        </xdr:cNvPr>
        <xdr:cNvSpPr txBox="1"/>
      </xdr:nvSpPr>
      <xdr:spPr>
        <a:xfrm>
          <a:off x="2375397" y="2447765"/>
          <a:ext cx="2881977" cy="289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Cuentas por Pagar =  (Compras)* (PPP/365) </a:t>
          </a:r>
          <a:endParaRPr lang="es-GT" sz="1100">
            <a:effectLst/>
          </a:endParaRPr>
        </a:p>
        <a:p>
          <a:endParaRPr lang="es-GT" sz="1100"/>
        </a:p>
      </xdr:txBody>
    </xdr:sp>
    <xdr:clientData/>
  </xdr:twoCellAnchor>
  <xdr:oneCellAnchor>
    <xdr:from>
      <xdr:col>0</xdr:col>
      <xdr:colOff>204335</xdr:colOff>
      <xdr:row>19</xdr:row>
      <xdr:rowOff>161766</xdr:rowOff>
    </xdr:from>
    <xdr:ext cx="148284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921C4D09-74B6-448C-A279-468276B0D1D4}"/>
                </a:ext>
              </a:extLst>
            </xdr:cNvPr>
            <xdr:cNvSpPr txBox="1"/>
          </xdr:nvSpPr>
          <xdr:spPr>
            <a:xfrm>
              <a:off x="204335" y="1624806"/>
              <a:ext cx="148284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p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𝐶𝐸𝑃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2∗</m:t>
                            </m:r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∗0</m:t>
                            </m:r>
                          </m:num>
                          <m:den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𝐶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921C4D09-74B6-448C-A279-468276B0D1D4}"/>
                </a:ext>
              </a:extLst>
            </xdr:cNvPr>
            <xdr:cNvSpPr txBox="1"/>
          </xdr:nvSpPr>
          <xdr:spPr>
            <a:xfrm>
              <a:off x="204335" y="1624806"/>
              <a:ext cx="148284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𝑄^∗= 𝐶𝐸𝑃= √((2∗𝑆∗0)/𝐶)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140480</xdr:colOff>
      <xdr:row>23</xdr:row>
      <xdr:rowOff>153251</xdr:rowOff>
    </xdr:from>
    <xdr:ext cx="53313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7856018-CE87-4B05-A2F6-8704CDB1A0EF}"/>
                </a:ext>
              </a:extLst>
            </xdr:cNvPr>
            <xdr:cNvSpPr txBox="1"/>
          </xdr:nvSpPr>
          <xdr:spPr>
            <a:xfrm>
              <a:off x="140480" y="2530691"/>
              <a:ext cx="53313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𝑟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𝑃𝑢𝑛𝑡𝑜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𝑝𝑒𝑑𝑖𝑑𝑜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𝑡𝑖𝑒𝑚𝑝𝑜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𝑒𝑛𝑡𝑟𝑒𝑔𝑎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𝑢𝑠𝑜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𝑑𝑖𝑎𝑟𝑖𝑜</m:t>
                        </m:r>
                      </m:e>
                    </m:d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𝑖𝑛𝑣𝑒𝑛𝑡𝑎𝑟𝑖𝑜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𝑠𝑒𝑔𝑢𝑟𝑖𝑑𝑎𝑑</m:t>
                    </m:r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7856018-CE87-4B05-A2F6-8704CDB1A0EF}"/>
                </a:ext>
              </a:extLst>
            </xdr:cNvPr>
            <xdr:cNvSpPr txBox="1"/>
          </xdr:nvSpPr>
          <xdr:spPr>
            <a:xfrm>
              <a:off x="140480" y="2530691"/>
              <a:ext cx="53313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𝑟=𝑃𝑢𝑛𝑡𝑜 𝑑𝑒 𝑝𝑒𝑑𝑖𝑑𝑜=(𝑡𝑖𝑒𝑚𝑝𝑜 𝑑𝑒 𝑒𝑛𝑡𝑟𝑒𝑔𝑎 ∗𝑢𝑠𝑜 𝑑𝑖𝑎𝑟𝑖𝑜)+𝑖𝑛𝑣𝑒𝑛𝑡𝑎𝑟𝑖𝑜 𝑑𝑒 𝑠𝑒𝑔𝑢𝑟𝑖𝑑𝑎𝑑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110682</xdr:colOff>
      <xdr:row>25</xdr:row>
      <xdr:rowOff>136223</xdr:rowOff>
    </xdr:from>
    <xdr:ext cx="1471621" cy="3273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3D562363-AB19-4478-BB1E-304489F796FD}"/>
                </a:ext>
              </a:extLst>
            </xdr:cNvPr>
            <xdr:cNvSpPr txBox="1"/>
          </xdr:nvSpPr>
          <xdr:spPr>
            <a:xfrm>
              <a:off x="110682" y="2879423"/>
              <a:ext cx="1471621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í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𝑎𝑠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𝑑𝑒𝑙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ñ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𝑜</m:t>
                            </m:r>
                          </m:e>
                        </m:d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p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num>
                      <m:den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den>
                    </m:f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3D562363-AB19-4478-BB1E-304489F796FD}"/>
                </a:ext>
              </a:extLst>
            </xdr:cNvPr>
            <xdr:cNvSpPr txBox="1"/>
          </xdr:nvSpPr>
          <xdr:spPr>
            <a:xfrm>
              <a:off x="110682" y="2879423"/>
              <a:ext cx="1471621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𝑇=((𝑑í𝑎𝑠 𝑑𝑒𝑙 𝑎ñ𝑜)∗𝑄^∗)/𝐷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161766</xdr:colOff>
      <xdr:row>29</xdr:row>
      <xdr:rowOff>29799</xdr:rowOff>
    </xdr:from>
    <xdr:ext cx="1230016" cy="3432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BD3057CA-042D-4F38-9B95-E5468044B28C}"/>
                </a:ext>
              </a:extLst>
            </xdr:cNvPr>
            <xdr:cNvSpPr txBox="1"/>
          </xdr:nvSpPr>
          <xdr:spPr>
            <a:xfrm>
              <a:off x="161766" y="3504519"/>
              <a:ext cx="1230016" cy="3432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𝐶𝑇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p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sSub>
                      <m:sSub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𝑄</m:t>
                        </m:r>
                      </m:den>
                    </m:f>
                    <m:sSub>
                      <m:sSub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BD3057CA-042D-4F38-9B95-E5468044B28C}"/>
                </a:ext>
              </a:extLst>
            </xdr:cNvPr>
            <xdr:cNvSpPr txBox="1"/>
          </xdr:nvSpPr>
          <xdr:spPr>
            <a:xfrm>
              <a:off x="161766" y="3504519"/>
              <a:ext cx="1230016" cy="3432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𝐶𝑇=1/2 𝑄^∗ 𝐶_ℎ+𝐷/𝑄 𝐶_𝑜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136223</xdr:colOff>
      <xdr:row>31</xdr:row>
      <xdr:rowOff>174536</xdr:rowOff>
    </xdr:from>
    <xdr:ext cx="1678280" cy="3421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56058DD-0F3A-4A17-9686-D084B6AF06A5}"/>
                </a:ext>
              </a:extLst>
            </xdr:cNvPr>
            <xdr:cNvSpPr txBox="1"/>
          </xdr:nvSpPr>
          <xdr:spPr>
            <a:xfrm>
              <a:off x="136223" y="4015016"/>
              <a:ext cx="1678280" cy="342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𝐶𝑎𝑛𝑡𝑖𝑑𝑎𝑑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𝑝𝑒𝑑𝑖𝑑𝑜𝑠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sSup>
                          <m:sSupPr>
                            <m:ctrlP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p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56058DD-0F3A-4A17-9686-D084B6AF06A5}"/>
                </a:ext>
              </a:extLst>
            </xdr:cNvPr>
            <xdr:cNvSpPr txBox="1"/>
          </xdr:nvSpPr>
          <xdr:spPr>
            <a:xfrm>
              <a:off x="136223" y="4015016"/>
              <a:ext cx="1678280" cy="342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𝐶𝑎𝑛𝑡𝑖𝑑𝑎𝑑 𝑑𝑒 𝑝𝑒𝑑𝑖𝑑𝑜𝑠=𝐷/𝑄^∗ 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108979</xdr:colOff>
      <xdr:row>42</xdr:row>
      <xdr:rowOff>74921</xdr:rowOff>
    </xdr:from>
    <xdr:ext cx="2062231" cy="321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CC8289E-49A1-91F6-A673-9A720A3C63CE}"/>
                </a:ext>
              </a:extLst>
            </xdr:cNvPr>
            <xdr:cNvSpPr txBox="1"/>
          </xdr:nvSpPr>
          <xdr:spPr>
            <a:xfrm>
              <a:off x="108979" y="7946083"/>
              <a:ext cx="2062231" cy="321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b="0" i="1">
                        <a:latin typeface="Cambria Math" panose="02040503050406030204" pitchFamily="18" charset="0"/>
                      </a:rPr>
                      <m:t>𝑅𝑜𝑡𝑎𝑐𝑖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𝐶𝑥𝐶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í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𝑎𝑠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𝑑𝑒𝑙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ñ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num>
                      <m:den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𝑃𝑃𝐶</m:t>
                        </m:r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CC8289E-49A1-91F6-A673-9A720A3C63CE}"/>
                </a:ext>
              </a:extLst>
            </xdr:cNvPr>
            <xdr:cNvSpPr txBox="1"/>
          </xdr:nvSpPr>
          <xdr:spPr>
            <a:xfrm>
              <a:off x="108979" y="7946083"/>
              <a:ext cx="2062231" cy="321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GT" sz="1100" b="0" i="0">
                  <a:latin typeface="Cambria Math" panose="02040503050406030204" pitchFamily="18" charset="0"/>
                </a:rPr>
                <a:t>𝑅𝑜𝑡𝑎𝑐𝑖ó𝑛 𝑑𝑒 𝐶𝑥𝐶=  (𝐷í𝑎𝑠 𝑑𝑒𝑙 𝑎ñ𝑜)/𝑃𝑃𝐶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0</xdr:col>
      <xdr:colOff>108978</xdr:colOff>
      <xdr:row>39</xdr:row>
      <xdr:rowOff>79180</xdr:rowOff>
    </xdr:from>
    <xdr:ext cx="4592218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CC68950-505C-9990-D067-331BF374D6C6}"/>
                </a:ext>
              </a:extLst>
            </xdr:cNvPr>
            <xdr:cNvSpPr txBox="1"/>
          </xdr:nvSpPr>
          <xdr:spPr>
            <a:xfrm>
              <a:off x="108978" y="7401191"/>
              <a:ext cx="459221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b="0" i="1">
                        <a:latin typeface="Cambria Math" panose="02040503050406030204" pitchFamily="18" charset="0"/>
                      </a:rPr>
                      <m:t>𝐼𝑛𝑣𝑒𝑟𝑠𝑖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𝑃𝑟𝑜𝑚𝑒𝑑𝑖𝑜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𝑒𝑛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𝐶𝑥𝐶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𝐶𝑜𝑠𝑡𝑜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𝑣𝑎𝑟𝑖𝑎𝑏𝑙𝑒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𝑙𝑎𝑠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𝑣𝑒𝑛𝑡𝑎𝑠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𝑎𝑛𝑢𝑎𝑙𝑒𝑠</m:t>
                        </m:r>
                      </m:num>
                      <m:den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𝑅𝑜𝑡𝑎𝑐𝑖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𝐶𝑥𝐶</m:t>
                        </m:r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CC68950-505C-9990-D067-331BF374D6C6}"/>
                </a:ext>
              </a:extLst>
            </xdr:cNvPr>
            <xdr:cNvSpPr txBox="1"/>
          </xdr:nvSpPr>
          <xdr:spPr>
            <a:xfrm>
              <a:off x="108978" y="7401191"/>
              <a:ext cx="459221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GT" sz="1100" b="0" i="0">
                  <a:latin typeface="Cambria Math" panose="02040503050406030204" pitchFamily="18" charset="0"/>
                </a:rPr>
                <a:t>𝐼𝑛𝑣𝑒𝑟𝑠𝑖ó𝑛 𝑃𝑟𝑜𝑚𝑒𝑑𝑖𝑜 𝑒𝑛 𝐶𝑥𝐶=(𝐶𝑜𝑠𝑡𝑜 𝑣𝑎𝑟𝑖𝑎𝑏𝑙𝑒 𝑡𝑜𝑡𝑎𝑙 𝑑𝑒 𝑙𝑎𝑠 𝑣𝑒𝑛𝑡𝑎𝑠 𝑎𝑛𝑢𝑎𝑙𝑒𝑠)/(𝑅𝑜𝑡𝑎𝑐𝑖ó𝑛 𝑑𝑒 𝐶𝑥𝐶)</a:t>
              </a:r>
              <a:endParaRPr lang="es-GT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109603</xdr:colOff>
      <xdr:row>0</xdr:row>
      <xdr:rowOff>4477</xdr:rowOff>
    </xdr:from>
    <xdr:to>
      <xdr:col>4</xdr:col>
      <xdr:colOff>1302220</xdr:colOff>
      <xdr:row>15</xdr:row>
      <xdr:rowOff>64123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DD12F80-14E3-4E2B-8BF0-4B65F1271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47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9603" y="4477"/>
          <a:ext cx="7052153" cy="2799714"/>
        </a:xfrm>
        <a:prstGeom prst="rect">
          <a:avLst/>
        </a:prstGeom>
      </xdr:spPr>
    </xdr:pic>
    <xdr:clientData/>
  </xdr:twoCellAnchor>
  <xdr:twoCellAnchor>
    <xdr:from>
      <xdr:col>0</xdr:col>
      <xdr:colOff>1497904</xdr:colOff>
      <xdr:row>19</xdr:row>
      <xdr:rowOff>52192</xdr:rowOff>
    </xdr:from>
    <xdr:to>
      <xdr:col>3</xdr:col>
      <xdr:colOff>1304794</xdr:colOff>
      <xdr:row>21</xdr:row>
      <xdr:rowOff>130479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972324E-194A-441C-88B3-EB9FE90F86FE}"/>
            </a:ext>
          </a:extLst>
        </xdr:cNvPr>
        <xdr:cNvSpPr txBox="1"/>
      </xdr:nvSpPr>
      <xdr:spPr>
        <a:xfrm>
          <a:off x="1497904" y="3344032"/>
          <a:ext cx="4112190" cy="44404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Se cuenta con una disponibilidad de Q1,100</a:t>
          </a:r>
          <a:r>
            <a:rPr lang="es-GT" sz="1100" baseline="0"/>
            <a:t> (miles) para realizar pagos adicionales que se necesiten de manera inmediata.</a:t>
          </a:r>
          <a:endParaRPr lang="es-GT" sz="1100"/>
        </a:p>
      </xdr:txBody>
    </xdr:sp>
    <xdr:clientData/>
  </xdr:twoCellAnchor>
  <xdr:twoCellAnchor>
    <xdr:from>
      <xdr:col>3</xdr:col>
      <xdr:colOff>1436077</xdr:colOff>
      <xdr:row>19</xdr:row>
      <xdr:rowOff>29308</xdr:rowOff>
    </xdr:from>
    <xdr:to>
      <xdr:col>7</xdr:col>
      <xdr:colOff>509954</xdr:colOff>
      <xdr:row>22</xdr:row>
      <xdr:rowOff>117231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92888D6-F5DA-B35B-9695-22CD06BE4E05}"/>
            </a:ext>
          </a:extLst>
        </xdr:cNvPr>
        <xdr:cNvSpPr txBox="1"/>
      </xdr:nvSpPr>
      <xdr:spPr>
        <a:xfrm>
          <a:off x="5744308" y="3481754"/>
          <a:ext cx="4448908" cy="63304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De los</a:t>
          </a:r>
          <a:r>
            <a:rPr lang="es-GT" sz="1100" baseline="0"/>
            <a:t> activos que </a:t>
          </a:r>
          <a:r>
            <a:rPr lang="es-GT" sz="1100"/>
            <a:t>la empresa posee tiene Q1,900,00 libres</a:t>
          </a:r>
          <a:r>
            <a:rPr lang="es-GT" sz="1100" baseline="0"/>
            <a:t> para hacer frente a nuevos compromisos de corto plazo. Es la cantidad que tiene disponible luego de cubrir sus obligaciones de corto plazo.</a:t>
          </a:r>
          <a:endParaRPr lang="es-GT" sz="1100"/>
        </a:p>
      </xdr:txBody>
    </xdr:sp>
    <xdr:clientData/>
  </xdr:twoCellAnchor>
  <xdr:twoCellAnchor>
    <xdr:from>
      <xdr:col>0</xdr:col>
      <xdr:colOff>1654479</xdr:colOff>
      <xdr:row>26</xdr:row>
      <xdr:rowOff>156575</xdr:rowOff>
    </xdr:from>
    <xdr:to>
      <xdr:col>4</xdr:col>
      <xdr:colOff>260959</xdr:colOff>
      <xdr:row>29</xdr:row>
      <xdr:rowOff>167013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8BCD26B-8D40-4BAC-B857-0E5D63E75717}"/>
            </a:ext>
          </a:extLst>
        </xdr:cNvPr>
        <xdr:cNvSpPr txBox="1"/>
      </xdr:nvSpPr>
      <xdr:spPr>
        <a:xfrm>
          <a:off x="1654479" y="4728575"/>
          <a:ext cx="4351960" cy="5590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Se</a:t>
          </a:r>
          <a:r>
            <a:rPr lang="es-GT" sz="1100" baseline="0"/>
            <a:t> posee solvencia en el período analizado, ya que por cada quetzal que se debe pagar en el corto plazo, se dispone de Q1.83 para cubrirlo.</a:t>
          </a:r>
          <a:endParaRPr lang="es-GT" sz="1100"/>
        </a:p>
      </xdr:txBody>
    </xdr:sp>
    <xdr:clientData/>
  </xdr:twoCellAnchor>
  <xdr:twoCellAnchor>
    <xdr:from>
      <xdr:col>4</xdr:col>
      <xdr:colOff>502920</xdr:colOff>
      <xdr:row>24</xdr:row>
      <xdr:rowOff>175260</xdr:rowOff>
    </xdr:from>
    <xdr:to>
      <xdr:col>7</xdr:col>
      <xdr:colOff>647700</xdr:colOff>
      <xdr:row>29</xdr:row>
      <xdr:rowOff>160020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E2D7C4A-9155-0A05-842A-F474827F0B85}"/>
            </a:ext>
          </a:extLst>
        </xdr:cNvPr>
        <xdr:cNvSpPr txBox="1"/>
      </xdr:nvSpPr>
      <xdr:spPr>
        <a:xfrm>
          <a:off x="6362700" y="4564380"/>
          <a:ext cx="3962400" cy="89916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 empresa si posee una solvencia</a:t>
          </a:r>
          <a:r>
            <a:rPr lang="es-GT" sz="1100" baseline="0"/>
            <a:t> financiera en estos momentos ya que sus activos corrientes exceden a sus pasivos corrientes en 1.83 lo que significa que puede cubrir sus obligaciones de corto plazo a partir de sus activos mas liquidos. El riesgo de caer en solvencia tecnica es bajo.</a:t>
          </a:r>
          <a:endParaRPr lang="es-GT" sz="1100"/>
        </a:p>
      </xdr:txBody>
    </xdr:sp>
    <xdr:clientData/>
  </xdr:twoCellAnchor>
  <xdr:twoCellAnchor>
    <xdr:from>
      <xdr:col>0</xdr:col>
      <xdr:colOff>1497905</xdr:colOff>
      <xdr:row>33</xdr:row>
      <xdr:rowOff>46973</xdr:rowOff>
    </xdr:from>
    <xdr:to>
      <xdr:col>4</xdr:col>
      <xdr:colOff>1189973</xdr:colOff>
      <xdr:row>35</xdr:row>
      <xdr:rowOff>177452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DA02C64-17F1-4934-9FFD-FE4329C308EF}"/>
            </a:ext>
          </a:extLst>
        </xdr:cNvPr>
        <xdr:cNvSpPr txBox="1"/>
      </xdr:nvSpPr>
      <xdr:spPr>
        <a:xfrm>
          <a:off x="1497905" y="5899133"/>
          <a:ext cx="5437548" cy="49623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El 35% de los activos de la empresa representan la parte más líquida, mientras que el 65% corresponde a los activos productivos que generan</a:t>
          </a:r>
          <a:r>
            <a:rPr lang="es-GT" sz="1100" baseline="0"/>
            <a:t> más rentabilidad.</a:t>
          </a:r>
          <a:endParaRPr lang="es-GT" sz="1100"/>
        </a:p>
      </xdr:txBody>
    </xdr:sp>
    <xdr:clientData/>
  </xdr:twoCellAnchor>
  <xdr:twoCellAnchor>
    <xdr:from>
      <xdr:col>4</xdr:col>
      <xdr:colOff>1280160</xdr:colOff>
      <xdr:row>31</xdr:row>
      <xdr:rowOff>121920</xdr:rowOff>
    </xdr:from>
    <xdr:to>
      <xdr:col>8</xdr:col>
      <xdr:colOff>289560</xdr:colOff>
      <xdr:row>36</xdr:row>
      <xdr:rowOff>38100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AE62F8B4-1439-34F6-AB97-1CBDD8D90CEF}"/>
            </a:ext>
          </a:extLst>
        </xdr:cNvPr>
        <xdr:cNvSpPr txBox="1"/>
      </xdr:nvSpPr>
      <xdr:spPr>
        <a:xfrm>
          <a:off x="7139940" y="5791200"/>
          <a:ext cx="3619500" cy="83058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 parte menos</a:t>
          </a:r>
          <a:r>
            <a:rPr lang="es-GT" sz="1100" baseline="0"/>
            <a:t> productiva de la empresa y por tanto menos rentable representa un 35% de lo que se pose.</a:t>
          </a:r>
          <a:br>
            <a:rPr lang="es-GT" sz="1100" baseline="0"/>
          </a:br>
          <a:r>
            <a:rPr lang="es-GT" sz="1100" baseline="0"/>
            <a:t>De los activos que la emrpesa posee el 35% representan la parte mas liquida</a:t>
          </a:r>
          <a:endParaRPr lang="es-GT" sz="1100"/>
        </a:p>
      </xdr:txBody>
    </xdr:sp>
    <xdr:clientData/>
  </xdr:twoCellAnchor>
  <xdr:twoCellAnchor>
    <xdr:from>
      <xdr:col>0</xdr:col>
      <xdr:colOff>1508342</xdr:colOff>
      <xdr:row>39</xdr:row>
      <xdr:rowOff>15657</xdr:rowOff>
    </xdr:from>
    <xdr:to>
      <xdr:col>4</xdr:col>
      <xdr:colOff>1263041</xdr:colOff>
      <xdr:row>41</xdr:row>
      <xdr:rowOff>156576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B4425A0B-1565-4D7F-B22C-DF502614373D}"/>
            </a:ext>
          </a:extLst>
        </xdr:cNvPr>
        <xdr:cNvSpPr txBox="1"/>
      </xdr:nvSpPr>
      <xdr:spPr>
        <a:xfrm>
          <a:off x="1508342" y="6965097"/>
          <a:ext cx="5500179" cy="50667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El 19% de los activos de la empresa está siendo</a:t>
          </a:r>
          <a:r>
            <a:rPr lang="es-GT" sz="1100" baseline="0"/>
            <a:t> financiada con deudas que se vencerán en un período menos a 1 año.</a:t>
          </a:r>
          <a:endParaRPr lang="es-GT" sz="1100"/>
        </a:p>
      </xdr:txBody>
    </xdr:sp>
    <xdr:clientData/>
  </xdr:twoCellAnchor>
  <xdr:twoCellAnchor>
    <xdr:from>
      <xdr:col>4</xdr:col>
      <xdr:colOff>1356360</xdr:colOff>
      <xdr:row>37</xdr:row>
      <xdr:rowOff>68580</xdr:rowOff>
    </xdr:from>
    <xdr:to>
      <xdr:col>8</xdr:col>
      <xdr:colOff>457200</xdr:colOff>
      <xdr:row>41</xdr:row>
      <xdr:rowOff>160020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C4B31AA7-9053-E80A-0D7C-DBE5E70001F3}"/>
            </a:ext>
          </a:extLst>
        </xdr:cNvPr>
        <xdr:cNvSpPr txBox="1"/>
      </xdr:nvSpPr>
      <xdr:spPr>
        <a:xfrm>
          <a:off x="7216140" y="6835140"/>
          <a:ext cx="3710940" cy="82296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Los</a:t>
          </a:r>
          <a:r>
            <a:rPr lang="es-GT" sz="1100" baseline="0"/>
            <a:t> activos que la empresa posee han sido financiados con deuda de corto plazo en un 19.2%. </a:t>
          </a:r>
          <a:br>
            <a:rPr lang="es-GT" sz="1100" baseline="0"/>
          </a:br>
          <a:r>
            <a:rPr lang="es-GT" sz="1100" baseline="0"/>
            <a:t>Las deudas que vencen como maximo dentro de un año, representan el 19.2% de los activos.</a:t>
          </a:r>
          <a:endParaRPr lang="es-GT" sz="1100"/>
        </a:p>
      </xdr:txBody>
    </xdr:sp>
    <xdr:clientData/>
  </xdr:twoCellAnchor>
  <xdr:twoCellAnchor>
    <xdr:from>
      <xdr:col>0</xdr:col>
      <xdr:colOff>1546860</xdr:colOff>
      <xdr:row>54</xdr:row>
      <xdr:rowOff>114300</xdr:rowOff>
    </xdr:from>
    <xdr:to>
      <xdr:col>3</xdr:col>
      <xdr:colOff>754380</xdr:colOff>
      <xdr:row>60</xdr:row>
      <xdr:rowOff>91440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863B56C8-0F47-8013-F35D-4C52004F6D5B}"/>
            </a:ext>
          </a:extLst>
        </xdr:cNvPr>
        <xdr:cNvSpPr txBox="1"/>
      </xdr:nvSpPr>
      <xdr:spPr>
        <a:xfrm>
          <a:off x="1546860" y="9989820"/>
          <a:ext cx="3512820" cy="1074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con ese aumento de activo corriente y a su</a:t>
          </a:r>
          <a:r>
            <a:rPr lang="es-GT" sz="1100" baseline="0"/>
            <a:t> vez disminucion de activo corriente se logra tener Q 70,000 adicionales.</a:t>
          </a:r>
          <a:endParaRPr lang="es-G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120041</xdr:colOff>
      <xdr:row>0</xdr:row>
      <xdr:rowOff>23336</xdr:rowOff>
    </xdr:from>
    <xdr:to>
      <xdr:col>9</xdr:col>
      <xdr:colOff>60860</xdr:colOff>
      <xdr:row>7</xdr:row>
      <xdr:rowOff>126468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2B95C35-E5CC-4A44-8FC0-EE5EBF6CA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47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0041" y="23336"/>
          <a:ext cx="8627301" cy="1381831"/>
        </a:xfrm>
        <a:prstGeom prst="rect">
          <a:avLst/>
        </a:prstGeom>
      </xdr:spPr>
    </xdr:pic>
    <xdr:clientData/>
  </xdr:twoCellAnchor>
  <xdr:twoCellAnchor>
    <xdr:from>
      <xdr:col>3</xdr:col>
      <xdr:colOff>251382</xdr:colOff>
      <xdr:row>14</xdr:row>
      <xdr:rowOff>24690</xdr:rowOff>
    </xdr:from>
    <xdr:to>
      <xdr:col>8</xdr:col>
      <xdr:colOff>176862</xdr:colOff>
      <xdr:row>16</xdr:row>
      <xdr:rowOff>144730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FFC47DE-3744-41E0-95CA-FE258D154295}"/>
            </a:ext>
          </a:extLst>
        </xdr:cNvPr>
        <xdr:cNvSpPr txBox="1"/>
      </xdr:nvSpPr>
      <xdr:spPr>
        <a:xfrm>
          <a:off x="3272878" y="2622116"/>
          <a:ext cx="4702888" cy="4911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</a:t>
          </a:r>
          <a:r>
            <a:rPr lang="es-GT" sz="1100" baseline="0"/>
            <a:t> empresa debe esperar 150 días para obener el dinero de una venta al crédito, a partir de día en que compra su materia prima al proveedor.</a:t>
          </a:r>
          <a:endParaRPr lang="es-GT" sz="1100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8</xdr:col>
      <xdr:colOff>835069</xdr:colOff>
      <xdr:row>22</xdr:row>
      <xdr:rowOff>120041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9ACA5D6-2173-4113-9A96-E6423570396F}"/>
            </a:ext>
          </a:extLst>
        </xdr:cNvPr>
        <xdr:cNvSpPr txBox="1"/>
      </xdr:nvSpPr>
      <xdr:spPr>
        <a:xfrm>
          <a:off x="2377440" y="3657600"/>
          <a:ext cx="5429929" cy="4858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Durante 120 días estuvieron inmobilizados</a:t>
          </a:r>
          <a:r>
            <a:rPr lang="es-GT" sz="1100" baseline="0"/>
            <a:t> los recursos propios de la empresa, por lo que no los pudo reinvertir dentro del negocio sino hasta después de ese lapso de tiempo.</a:t>
          </a:r>
          <a:endParaRPr lang="es-GT" sz="1100"/>
        </a:p>
      </xdr:txBody>
    </xdr:sp>
    <xdr:clientData/>
  </xdr:twoCellAnchor>
  <xdr:twoCellAnchor>
    <xdr:from>
      <xdr:col>7</xdr:col>
      <xdr:colOff>0</xdr:colOff>
      <xdr:row>24</xdr:row>
      <xdr:rowOff>0</xdr:rowOff>
    </xdr:from>
    <xdr:to>
      <xdr:col>10</xdr:col>
      <xdr:colOff>195451</xdr:colOff>
      <xdr:row>25</xdr:row>
      <xdr:rowOff>109439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740CF6E4-D7D5-4704-9078-EE7DE0F94754}"/>
            </a:ext>
          </a:extLst>
        </xdr:cNvPr>
        <xdr:cNvSpPr txBox="1"/>
      </xdr:nvSpPr>
      <xdr:spPr>
        <a:xfrm>
          <a:off x="6179820" y="4389120"/>
          <a:ext cx="2862451" cy="2923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Inventario =   (Costo de Ventas) * (PPI/365)  </a:t>
          </a:r>
          <a:endParaRPr lang="es-GT" sz="1100">
            <a:effectLst/>
          </a:endParaRPr>
        </a:p>
        <a:p>
          <a:endParaRPr lang="es-GT" sz="1100"/>
        </a:p>
      </xdr:txBody>
    </xdr:sp>
    <xdr:clientData/>
  </xdr:twoCellAnchor>
  <xdr:twoCellAnchor>
    <xdr:from>
      <xdr:col>7</xdr:col>
      <xdr:colOff>8953</xdr:colOff>
      <xdr:row>26</xdr:row>
      <xdr:rowOff>10285</xdr:rowOff>
    </xdr:from>
    <xdr:to>
      <xdr:col>10</xdr:col>
      <xdr:colOff>220993</xdr:colOff>
      <xdr:row>27</xdr:row>
      <xdr:rowOff>106955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7C0DCB3-2817-43B7-AEF3-B3F49BD65274}"/>
            </a:ext>
          </a:extLst>
        </xdr:cNvPr>
        <xdr:cNvSpPr txBox="1"/>
      </xdr:nvSpPr>
      <xdr:spPr>
        <a:xfrm>
          <a:off x="6188773" y="4765165"/>
          <a:ext cx="2879040" cy="27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Cuentas por Cobrar =  (Ventas * (PPC/365) </a:t>
          </a:r>
          <a:endParaRPr lang="es-GT" sz="1100">
            <a:effectLst/>
          </a:endParaRPr>
        </a:p>
        <a:p>
          <a:endParaRPr lang="es-GT" sz="1100"/>
        </a:p>
      </xdr:txBody>
    </xdr:sp>
    <xdr:clientData/>
  </xdr:twoCellAnchor>
  <xdr:twoCellAnchor>
    <xdr:from>
      <xdr:col>7</xdr:col>
      <xdr:colOff>440</xdr:colOff>
      <xdr:row>28</xdr:row>
      <xdr:rowOff>3542</xdr:rowOff>
    </xdr:from>
    <xdr:to>
      <xdr:col>10</xdr:col>
      <xdr:colOff>216736</xdr:colOff>
      <xdr:row>29</xdr:row>
      <xdr:rowOff>108724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A2C2A7EC-FC38-4894-8C5C-79DE77FA1363}"/>
            </a:ext>
          </a:extLst>
        </xdr:cNvPr>
        <xdr:cNvSpPr txBox="1"/>
      </xdr:nvSpPr>
      <xdr:spPr>
        <a:xfrm>
          <a:off x="6180260" y="5124182"/>
          <a:ext cx="2883296" cy="288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Cuentas por Pagar =  (Compras)* (PPP/365) </a:t>
          </a:r>
          <a:endParaRPr lang="es-GT" sz="1100">
            <a:effectLst/>
          </a:endParaRPr>
        </a:p>
        <a:p>
          <a:endParaRPr lang="es-GT" sz="1100"/>
        </a:p>
      </xdr:txBody>
    </xdr:sp>
    <xdr:clientData/>
  </xdr:twoCellAnchor>
  <xdr:twoCellAnchor>
    <xdr:from>
      <xdr:col>1</xdr:col>
      <xdr:colOff>542795</xdr:colOff>
      <xdr:row>28</xdr:row>
      <xdr:rowOff>41754</xdr:rowOff>
    </xdr:from>
    <xdr:to>
      <xdr:col>6</xdr:col>
      <xdr:colOff>454068</xdr:colOff>
      <xdr:row>31</xdr:row>
      <xdr:rowOff>10439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22388E71-B69C-48C0-8E50-352E9A1444CC}"/>
            </a:ext>
          </a:extLst>
        </xdr:cNvPr>
        <xdr:cNvSpPr txBox="1"/>
      </xdr:nvSpPr>
      <xdr:spPr>
        <a:xfrm>
          <a:off x="1335275" y="5162394"/>
          <a:ext cx="4506133" cy="517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El monto de los recursos que la empresa tuvo invertidos (e inmobilizados)</a:t>
          </a:r>
          <a:r>
            <a:rPr lang="es-GT" sz="1100" baseline="0"/>
            <a:t> durante 120 días en sus operaciones fue de Q9,863,013.70</a:t>
          </a:r>
          <a:endParaRPr lang="es-GT" sz="1100"/>
        </a:p>
      </xdr:txBody>
    </xdr:sp>
    <xdr:clientData/>
  </xdr:twoCellAnchor>
  <xdr:twoCellAnchor>
    <xdr:from>
      <xdr:col>8</xdr:col>
      <xdr:colOff>284921</xdr:colOff>
      <xdr:row>14</xdr:row>
      <xdr:rowOff>19879</xdr:rowOff>
    </xdr:from>
    <xdr:to>
      <xdr:col>14</xdr:col>
      <xdr:colOff>463825</xdr:colOff>
      <xdr:row>18</xdr:row>
      <xdr:rowOff>112644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BADB78A2-98A8-78C9-D3CE-52780F637567}"/>
            </a:ext>
          </a:extLst>
        </xdr:cNvPr>
        <xdr:cNvSpPr txBox="1"/>
      </xdr:nvSpPr>
      <xdr:spPr>
        <a:xfrm>
          <a:off x="8083825" y="2617305"/>
          <a:ext cx="5234609" cy="83488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el tiempo que transcurre en esta empresa desde el momento en que realiza la compra</a:t>
          </a:r>
          <a:r>
            <a:rPr lang="es-GT" sz="1100" baseline="0"/>
            <a:t> de sus materias primas e insumos la transforma, vende y cobra pasan 150 dias calendario</a:t>
          </a:r>
          <a:endParaRPr lang="es-GT" sz="1100"/>
        </a:p>
      </xdr:txBody>
    </xdr:sp>
    <xdr:clientData/>
  </xdr:twoCellAnchor>
  <xdr:twoCellAnchor>
    <xdr:from>
      <xdr:col>9</xdr:col>
      <xdr:colOff>33131</xdr:colOff>
      <xdr:row>19</xdr:row>
      <xdr:rowOff>13252</xdr:rowOff>
    </xdr:from>
    <xdr:to>
      <xdr:col>14</xdr:col>
      <xdr:colOff>762000</xdr:colOff>
      <xdr:row>23</xdr:row>
      <xdr:rowOff>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8BA22C2-C1AE-F6A3-BAC5-8B76B57708CA}"/>
            </a:ext>
          </a:extLst>
        </xdr:cNvPr>
        <xdr:cNvSpPr txBox="1"/>
      </xdr:nvSpPr>
      <xdr:spPr>
        <a:xfrm>
          <a:off x="8733183" y="3538330"/>
          <a:ext cx="4883426" cy="72887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 empresa debe esperar 120 dias para recuperar el dinero propio</a:t>
          </a:r>
          <a:r>
            <a:rPr lang="es-GT" sz="1100" baseline="0"/>
            <a:t> que ha invertido en las operaciones del negocio. durante ese tiempo sus recursos se encuentran inmbolizados y por tanto no los puede utilizar en cualquierotra cosa</a:t>
          </a:r>
          <a:endParaRPr lang="es-G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66525</xdr:colOff>
      <xdr:row>0</xdr:row>
      <xdr:rowOff>38181</xdr:rowOff>
    </xdr:from>
    <xdr:to>
      <xdr:col>12</xdr:col>
      <xdr:colOff>22739</xdr:colOff>
      <xdr:row>6</xdr:row>
      <xdr:rowOff>114005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E37569B-02AB-4938-BC80-8265AAB82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66525" y="38181"/>
          <a:ext cx="9107713" cy="1164395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</xdr:row>
      <xdr:rowOff>0</xdr:rowOff>
    </xdr:from>
    <xdr:ext cx="148284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AC50C1A-392A-49EB-AAB0-3EE929D02A7E}"/>
                </a:ext>
              </a:extLst>
            </xdr:cNvPr>
            <xdr:cNvSpPr txBox="1"/>
          </xdr:nvSpPr>
          <xdr:spPr>
            <a:xfrm>
              <a:off x="0" y="1645920"/>
              <a:ext cx="148284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p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𝐶𝐸𝑃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2∗</m:t>
                            </m:r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∗0</m:t>
                            </m:r>
                          </m:num>
                          <m:den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𝐶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AC50C1A-392A-49EB-AAB0-3EE929D02A7E}"/>
                </a:ext>
              </a:extLst>
            </xdr:cNvPr>
            <xdr:cNvSpPr txBox="1"/>
          </xdr:nvSpPr>
          <xdr:spPr>
            <a:xfrm>
              <a:off x="0" y="1645920"/>
              <a:ext cx="148284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𝑄^∗= 𝐶𝐸𝑃= √((2∗𝑆∗0)/𝐶)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4</xdr:col>
      <xdr:colOff>332619</xdr:colOff>
      <xdr:row>14</xdr:row>
      <xdr:rowOff>114904</xdr:rowOff>
    </xdr:from>
    <xdr:to>
      <xdr:col>7</xdr:col>
      <xdr:colOff>761999</xdr:colOff>
      <xdr:row>16</xdr:row>
      <xdr:rowOff>54429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36E39817-CB9C-4383-BF5B-362718D9CD93}"/>
            </a:ext>
          </a:extLst>
        </xdr:cNvPr>
        <xdr:cNvSpPr txBox="1"/>
      </xdr:nvSpPr>
      <xdr:spPr>
        <a:xfrm>
          <a:off x="4660779" y="2858104"/>
          <a:ext cx="2806820" cy="3052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Cada pedido debe realizarse de 41</a:t>
          </a:r>
          <a:r>
            <a:rPr lang="es-GT" sz="1100" baseline="0"/>
            <a:t> unidades.</a:t>
          </a:r>
          <a:endParaRPr lang="es-GT" sz="1100"/>
        </a:p>
      </xdr:txBody>
    </xdr:sp>
    <xdr:clientData/>
  </xdr:twoCellAnchor>
  <xdr:oneCellAnchor>
    <xdr:from>
      <xdr:col>0</xdr:col>
      <xdr:colOff>0</xdr:colOff>
      <xdr:row>18</xdr:row>
      <xdr:rowOff>0</xdr:rowOff>
    </xdr:from>
    <xdr:ext cx="53313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836CCFF-BA83-4867-A34C-7EEBB1BEE5FF}"/>
                </a:ext>
              </a:extLst>
            </xdr:cNvPr>
            <xdr:cNvSpPr txBox="1"/>
          </xdr:nvSpPr>
          <xdr:spPr>
            <a:xfrm>
              <a:off x="0" y="3474720"/>
              <a:ext cx="53313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𝑟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𝑃𝑢𝑛𝑡𝑜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𝑝𝑒𝑑𝑖𝑑𝑜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𝑡𝑖𝑒𝑚𝑝𝑜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𝑒𝑛𝑡𝑟𝑒𝑔𝑎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𝑢𝑠𝑜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𝑑𝑖𝑎𝑟𝑖𝑜</m:t>
                        </m:r>
                      </m:e>
                    </m:d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𝑖𝑛𝑣𝑒𝑛𝑡𝑎𝑟𝑖𝑜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𝑠𝑒𝑔𝑢𝑟𝑖𝑑𝑎𝑑</m:t>
                    </m:r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836CCFF-BA83-4867-A34C-7EEBB1BEE5FF}"/>
                </a:ext>
              </a:extLst>
            </xdr:cNvPr>
            <xdr:cNvSpPr txBox="1"/>
          </xdr:nvSpPr>
          <xdr:spPr>
            <a:xfrm>
              <a:off x="0" y="3474720"/>
              <a:ext cx="53313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𝑟=𝑃𝑢𝑛𝑡𝑜 𝑑𝑒 𝑝𝑒𝑑𝑖𝑑𝑜=(𝑡𝑖𝑒𝑚𝑝𝑜 𝑑𝑒 𝑒𝑛𝑡𝑟𝑒𝑔𝑎 ∗𝑢𝑠𝑜 𝑑𝑖𝑎𝑟𝑖𝑜)+𝑖𝑛𝑣𝑒𝑛𝑡𝑎𝑟𝑖𝑜 𝑑𝑒 𝑠𝑒𝑔𝑢𝑟𝑖𝑑𝑎𝑑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4</xdr:col>
      <xdr:colOff>0</xdr:colOff>
      <xdr:row>24</xdr:row>
      <xdr:rowOff>0</xdr:rowOff>
    </xdr:from>
    <xdr:to>
      <xdr:col>8</xdr:col>
      <xdr:colOff>260047</xdr:colOff>
      <xdr:row>26</xdr:row>
      <xdr:rowOff>114905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279B9975-B485-49D7-B621-8C18DFC18E74}"/>
            </a:ext>
          </a:extLst>
        </xdr:cNvPr>
        <xdr:cNvSpPr txBox="1"/>
      </xdr:nvSpPr>
      <xdr:spPr>
        <a:xfrm>
          <a:off x="4328160" y="4572000"/>
          <a:ext cx="3429967" cy="4806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El momento ideal para hacer un pedido es cuando el inventario</a:t>
          </a:r>
          <a:r>
            <a:rPr lang="es-GT" sz="1100" baseline="0"/>
            <a:t> llegue a un nivel de 12 unidades</a:t>
          </a:r>
        </a:p>
        <a:p>
          <a:endParaRPr lang="es-GT" sz="1100"/>
        </a:p>
      </xdr:txBody>
    </xdr:sp>
    <xdr:clientData/>
  </xdr:twoCellAnchor>
  <xdr:twoCellAnchor>
    <xdr:from>
      <xdr:col>8</xdr:col>
      <xdr:colOff>254000</xdr:colOff>
      <xdr:row>11</xdr:row>
      <xdr:rowOff>121708</xdr:rowOff>
    </xdr:from>
    <xdr:to>
      <xdr:col>12</xdr:col>
      <xdr:colOff>58208</xdr:colOff>
      <xdr:row>20</xdr:row>
      <xdr:rowOff>68791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F05CBF02-71EB-9996-4D9E-79AD8A2ADE44}"/>
            </a:ext>
          </a:extLst>
        </xdr:cNvPr>
        <xdr:cNvSpPr txBox="1"/>
      </xdr:nvSpPr>
      <xdr:spPr>
        <a:xfrm>
          <a:off x="6604000" y="2159000"/>
          <a:ext cx="2619375" cy="16139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MAX</a:t>
          </a:r>
          <a:r>
            <a:rPr lang="es-GT" sz="1100" baseline="0"/>
            <a:t> debe hacer un pedido de 41 unidades cuando su nivel de inventraio de ese producto baje a una disponibilidad de 13 unidades, de modo que el producto le llegara cuando ya solo le queden disponibles 4 unidades.</a:t>
          </a:r>
          <a:endParaRPr lang="es-G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16212</xdr:colOff>
      <xdr:row>0</xdr:row>
      <xdr:rowOff>37844</xdr:rowOff>
    </xdr:from>
    <xdr:to>
      <xdr:col>10</xdr:col>
      <xdr:colOff>21702</xdr:colOff>
      <xdr:row>7</xdr:row>
      <xdr:rowOff>167832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D87B7C-22F5-43F2-A19C-AB97C51B9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6212" y="37844"/>
          <a:ext cx="9452128" cy="141620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10</xdr:row>
      <xdr:rowOff>0</xdr:rowOff>
    </xdr:from>
    <xdr:ext cx="148284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8C17D97-FD48-4F61-831D-0EFC6F912041}"/>
                </a:ext>
              </a:extLst>
            </xdr:cNvPr>
            <xdr:cNvSpPr txBox="1"/>
          </xdr:nvSpPr>
          <xdr:spPr>
            <a:xfrm>
              <a:off x="0" y="1828800"/>
              <a:ext cx="148284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p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𝐶𝐸𝑃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2∗</m:t>
                            </m:r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∗0</m:t>
                            </m:r>
                          </m:num>
                          <m:den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𝐶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8C17D97-FD48-4F61-831D-0EFC6F912041}"/>
                </a:ext>
              </a:extLst>
            </xdr:cNvPr>
            <xdr:cNvSpPr txBox="1"/>
          </xdr:nvSpPr>
          <xdr:spPr>
            <a:xfrm>
              <a:off x="0" y="1828800"/>
              <a:ext cx="148284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𝑄^∗= 𝐶𝐸𝑃= √((2∗𝑆∗0)/𝐶)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5</xdr:col>
      <xdr:colOff>378298</xdr:colOff>
      <xdr:row>14</xdr:row>
      <xdr:rowOff>140510</xdr:rowOff>
    </xdr:from>
    <xdr:to>
      <xdr:col>9</xdr:col>
      <xdr:colOff>729574</xdr:colOff>
      <xdr:row>16</xdr:row>
      <xdr:rowOff>118894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2E5E260-4FB2-4DAF-9590-6B9FBFD4DB50}"/>
            </a:ext>
          </a:extLst>
        </xdr:cNvPr>
        <xdr:cNvSpPr txBox="1"/>
      </xdr:nvSpPr>
      <xdr:spPr>
        <a:xfrm>
          <a:off x="5552278" y="2700830"/>
          <a:ext cx="3521196" cy="3441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Cada pedido debe realizarse de 439 cajas de bebidas.</a:t>
          </a:r>
        </a:p>
      </xdr:txBody>
    </xdr:sp>
    <xdr:clientData/>
  </xdr:twoCellAnchor>
  <xdr:oneCellAnchor>
    <xdr:from>
      <xdr:col>0</xdr:col>
      <xdr:colOff>0</xdr:colOff>
      <xdr:row>20</xdr:row>
      <xdr:rowOff>0</xdr:rowOff>
    </xdr:from>
    <xdr:ext cx="53313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A747B56-B342-45A6-9335-A7B2EE945E96}"/>
                </a:ext>
              </a:extLst>
            </xdr:cNvPr>
            <xdr:cNvSpPr txBox="1"/>
          </xdr:nvSpPr>
          <xdr:spPr>
            <a:xfrm>
              <a:off x="0" y="3657600"/>
              <a:ext cx="53313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𝑟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𝑃𝑢𝑛𝑡𝑜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𝑝𝑒𝑑𝑖𝑑𝑜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𝑡𝑖𝑒𝑚𝑝𝑜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𝑒𝑛𝑡𝑟𝑒𝑔𝑎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𝑢𝑠𝑜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𝑑𝑖𝑎𝑟𝑖𝑜</m:t>
                        </m:r>
                      </m:e>
                    </m:d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𝑖𝑛𝑣𝑒𝑛𝑡𝑎𝑟𝑖𝑜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𝑠𝑒𝑔𝑢𝑟𝑖𝑑𝑎𝑑</m:t>
                    </m:r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A747B56-B342-45A6-9335-A7B2EE945E96}"/>
                </a:ext>
              </a:extLst>
            </xdr:cNvPr>
            <xdr:cNvSpPr txBox="1"/>
          </xdr:nvSpPr>
          <xdr:spPr>
            <a:xfrm>
              <a:off x="0" y="3657600"/>
              <a:ext cx="53313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𝑟=𝑃𝑢𝑛𝑡𝑜 𝑑𝑒 𝑝𝑒𝑑𝑖𝑑𝑜=(𝑡𝑖𝑒𝑚𝑝𝑜 𝑑𝑒 𝑒𝑛𝑡𝑟𝑒𝑔𝑎 ∗𝑢𝑠𝑜 𝑑𝑖𝑎𝑟𝑖𝑜)+𝑖𝑛𝑣𝑒𝑛𝑡𝑎𝑟𝑖𝑜 𝑑𝑒 𝑠𝑒𝑔𝑢𝑟𝑖𝑑𝑎𝑑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4</xdr:col>
      <xdr:colOff>0</xdr:colOff>
      <xdr:row>26</xdr:row>
      <xdr:rowOff>0</xdr:rowOff>
    </xdr:from>
    <xdr:to>
      <xdr:col>8</xdr:col>
      <xdr:colOff>260047</xdr:colOff>
      <xdr:row>28</xdr:row>
      <xdr:rowOff>114905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75B034B-5819-4641-BF9C-C0E1F8AA10FE}"/>
            </a:ext>
          </a:extLst>
        </xdr:cNvPr>
        <xdr:cNvSpPr txBox="1"/>
      </xdr:nvSpPr>
      <xdr:spPr>
        <a:xfrm>
          <a:off x="4381500" y="4754880"/>
          <a:ext cx="3429967" cy="4806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El momento ideal para hacer un pedido es cuando el inventario</a:t>
          </a:r>
          <a:r>
            <a:rPr lang="es-GT" sz="1100" baseline="0"/>
            <a:t> llegue a un nivel de 72 cajas.</a:t>
          </a:r>
        </a:p>
        <a:p>
          <a:endParaRPr lang="es-GT" sz="1100"/>
        </a:p>
      </xdr:txBody>
    </xdr:sp>
    <xdr:clientData/>
  </xdr:twoCellAnchor>
  <xdr:oneCellAnchor>
    <xdr:from>
      <xdr:col>1</xdr:col>
      <xdr:colOff>51235</xdr:colOff>
      <xdr:row>32</xdr:row>
      <xdr:rowOff>55159</xdr:rowOff>
    </xdr:from>
    <xdr:ext cx="1471621" cy="3273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3AF2323-6C1C-4BF5-A534-C63DA0A98FFF}"/>
                </a:ext>
              </a:extLst>
            </xdr:cNvPr>
            <xdr:cNvSpPr txBox="1"/>
          </xdr:nvSpPr>
          <xdr:spPr>
            <a:xfrm>
              <a:off x="2055295" y="5907319"/>
              <a:ext cx="1471621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í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𝑎𝑠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𝑑𝑒𝑙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ñ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𝑜</m:t>
                            </m:r>
                          </m:e>
                        </m:d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p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num>
                      <m:den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den>
                    </m:f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3AF2323-6C1C-4BF5-A534-C63DA0A98FFF}"/>
                </a:ext>
              </a:extLst>
            </xdr:cNvPr>
            <xdr:cNvSpPr txBox="1"/>
          </xdr:nvSpPr>
          <xdr:spPr>
            <a:xfrm>
              <a:off x="2055295" y="5907319"/>
              <a:ext cx="1471621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𝑇=((𝑑í𝑎𝑠 𝑑𝑒𝑙 𝑎ñ𝑜)∗𝑄^∗)/𝐷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48637</xdr:colOff>
      <xdr:row>34</xdr:row>
      <xdr:rowOff>151320</xdr:rowOff>
    </xdr:from>
    <xdr:ext cx="1816138" cy="3464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2965109-5D8E-4BB2-B4D8-99FCC6F5B7F3}"/>
                </a:ext>
              </a:extLst>
            </xdr:cNvPr>
            <xdr:cNvSpPr txBox="1"/>
          </xdr:nvSpPr>
          <xdr:spPr>
            <a:xfrm>
              <a:off x="2052697" y="6369240"/>
              <a:ext cx="1816138" cy="3464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GT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250 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í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𝑎𝑠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𝑑𝑒𝑙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ñ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𝑜</m:t>
                            </m:r>
                          </m:e>
                        </m:d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GT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439</m:t>
                        </m:r>
                      </m:num>
                      <m:den>
                        <m:r>
                          <a:rPr lang="es-GT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3,600</m:t>
                        </m:r>
                      </m:den>
                    </m:f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2965109-5D8E-4BB2-B4D8-99FCC6F5B7F3}"/>
                </a:ext>
              </a:extLst>
            </xdr:cNvPr>
            <xdr:cNvSpPr txBox="1"/>
          </xdr:nvSpPr>
          <xdr:spPr>
            <a:xfrm>
              <a:off x="2052697" y="6369240"/>
              <a:ext cx="1816138" cy="3464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𝑇=((</a:t>
              </a:r>
              <a:r>
                <a:rPr lang="es-GT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250 </a:t>
              </a:r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𝑑í𝑎𝑠 𝑑𝑒𝑙 𝑎ñ𝑜)∗</a:t>
              </a:r>
              <a:r>
                <a:rPr lang="es-GT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439</a:t>
              </a:r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)/</a:t>
              </a:r>
              <a:r>
                <a:rPr lang="es-GT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3,600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69893</xdr:colOff>
      <xdr:row>38</xdr:row>
      <xdr:rowOff>67629</xdr:rowOff>
    </xdr:from>
    <xdr:ext cx="1230016" cy="3432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579B64CC-4903-42D7-B008-104E991A2EB7}"/>
                </a:ext>
              </a:extLst>
            </xdr:cNvPr>
            <xdr:cNvSpPr txBox="1"/>
          </xdr:nvSpPr>
          <xdr:spPr>
            <a:xfrm>
              <a:off x="2073953" y="7199949"/>
              <a:ext cx="1230016" cy="3432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𝐶𝑇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p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sSub>
                      <m:sSub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𝑄</m:t>
                        </m:r>
                      </m:den>
                    </m:f>
                    <m:sSub>
                      <m:sSub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579B64CC-4903-42D7-B008-104E991A2EB7}"/>
                </a:ext>
              </a:extLst>
            </xdr:cNvPr>
            <xdr:cNvSpPr txBox="1"/>
          </xdr:nvSpPr>
          <xdr:spPr>
            <a:xfrm>
              <a:off x="2073953" y="7199949"/>
              <a:ext cx="1230016" cy="3432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𝐶𝑇=1/2 𝑄^∗ 𝐶_ℎ+𝐷/𝑄 𝐶_𝑜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41</xdr:row>
      <xdr:rowOff>0</xdr:rowOff>
    </xdr:from>
    <xdr:ext cx="1838004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BC3CB40A-1DB5-4F27-98F9-F1E301C890C4}"/>
                </a:ext>
              </a:extLst>
            </xdr:cNvPr>
            <xdr:cNvSpPr txBox="1"/>
          </xdr:nvSpPr>
          <xdr:spPr>
            <a:xfrm>
              <a:off x="2004060" y="7680960"/>
              <a:ext cx="1838004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𝐶𝑇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GT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439</m:t>
                        </m:r>
                      </m:e>
                      <m:sup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s-GT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0.75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3,600</m:t>
                        </m:r>
                      </m:num>
                      <m:den>
                        <m:r>
                          <a:rPr lang="es-GT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439</m:t>
                        </m:r>
                      </m:den>
                    </m:f>
                    <m:r>
                      <a:rPr lang="es-GT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∗20</m:t>
                    </m:r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BC3CB40A-1DB5-4F27-98F9-F1E301C890C4}"/>
                </a:ext>
              </a:extLst>
            </xdr:cNvPr>
            <xdr:cNvSpPr txBox="1"/>
          </xdr:nvSpPr>
          <xdr:spPr>
            <a:xfrm>
              <a:off x="2004060" y="7680960"/>
              <a:ext cx="1838004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𝐶𝑇=1/2 </a:t>
              </a:r>
              <a:r>
                <a:rPr lang="es-GT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439</a:t>
              </a:r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^∗</a:t>
              </a:r>
              <a:r>
                <a:rPr lang="es-GT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 0.75</a:t>
              </a:r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+</a:t>
              </a:r>
              <a:r>
                <a:rPr lang="es-GT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3,600</a:t>
              </a:r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/</a:t>
              </a:r>
              <a:r>
                <a:rPr lang="es-GT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439∗20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36533</xdr:colOff>
      <xdr:row>0</xdr:row>
      <xdr:rowOff>10827</xdr:rowOff>
    </xdr:from>
    <xdr:to>
      <xdr:col>5</xdr:col>
      <xdr:colOff>1052050</xdr:colOff>
      <xdr:row>12</xdr:row>
      <xdr:rowOff>61753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C9DD9A-383C-467E-BB74-64E5E0A0C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4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36533" y="10827"/>
          <a:ext cx="7585554" cy="2242981"/>
        </a:xfrm>
        <a:prstGeom prst="rect">
          <a:avLst/>
        </a:prstGeom>
      </xdr:spPr>
    </xdr:pic>
    <xdr:clientData/>
  </xdr:twoCellAnchor>
  <xdr:oneCellAnchor>
    <xdr:from>
      <xdr:col>0</xdr:col>
      <xdr:colOff>358913</xdr:colOff>
      <xdr:row>43</xdr:row>
      <xdr:rowOff>0</xdr:rowOff>
    </xdr:from>
    <xdr:ext cx="4592218" cy="3214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8D71ED3-BA6F-4DB8-BAB9-C915F46CF787}"/>
                </a:ext>
              </a:extLst>
            </xdr:cNvPr>
            <xdr:cNvSpPr txBox="1"/>
          </xdr:nvSpPr>
          <xdr:spPr>
            <a:xfrm>
              <a:off x="358913" y="7835348"/>
              <a:ext cx="4592218" cy="32143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es-GT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𝐼𝑛𝑣𝑒𝑟𝑠𝑖</m:t>
                    </m:r>
                    <m:r>
                      <a:rPr kumimoji="0" lang="es-GT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ó</m:t>
                    </m:r>
                    <m:r>
                      <a:rPr kumimoji="0" lang="es-GT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r>
                      <a:rPr kumimoji="0" lang="es-GT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kumimoji="0" lang="es-GT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𝑃𝑟𝑜𝑚𝑒𝑑𝑖𝑜</m:t>
                    </m:r>
                    <m:r>
                      <a:rPr kumimoji="0" lang="es-GT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kumimoji="0" lang="es-GT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𝑒𝑛</m:t>
                    </m:r>
                    <m:r>
                      <a:rPr kumimoji="0" lang="es-GT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kumimoji="0" lang="es-GT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𝐶𝑥𝐶</m:t>
                    </m:r>
                    <m:r>
                      <a:rPr kumimoji="0" lang="es-GT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kumimoji="0" lang="es-GT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es-GT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𝐶𝑜𝑠𝑡𝑜</m:t>
                        </m:r>
                        <m:r>
                          <a:rPr kumimoji="0" lang="es-GT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kumimoji="0" lang="es-GT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𝑣𝑎𝑟𝑖𝑎𝑏𝑙𝑒</m:t>
                        </m:r>
                        <m:r>
                          <a:rPr kumimoji="0" lang="es-GT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kumimoji="0" lang="es-GT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𝑡𝑜𝑡𝑎𝑙</m:t>
                        </m:r>
                        <m:r>
                          <a:rPr kumimoji="0" lang="es-GT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kumimoji="0" lang="es-GT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kumimoji="0" lang="es-GT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kumimoji="0" lang="es-GT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𝑙𝑎𝑠</m:t>
                        </m:r>
                        <m:r>
                          <a:rPr kumimoji="0" lang="es-GT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kumimoji="0" lang="es-GT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𝑣𝑒𝑛𝑡𝑎𝑠</m:t>
                        </m:r>
                        <m:r>
                          <a:rPr kumimoji="0" lang="es-GT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kumimoji="0" lang="es-GT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𝑎𝑛𝑢𝑎𝑙𝑒𝑠</m:t>
                        </m:r>
                      </m:num>
                      <m:den>
                        <m:r>
                          <a:rPr kumimoji="0" lang="es-GT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𝑅𝑜𝑡𝑎𝑐𝑖</m:t>
                        </m:r>
                        <m:r>
                          <a:rPr kumimoji="0" lang="es-GT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ó</m:t>
                        </m:r>
                        <m:r>
                          <a:rPr kumimoji="0" lang="es-GT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kumimoji="0" lang="es-GT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kumimoji="0" lang="es-GT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kumimoji="0" lang="es-GT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kumimoji="0" lang="es-GT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𝐶𝑥𝐶</m:t>
                        </m:r>
                      </m:den>
                    </m:f>
                  </m:oMath>
                </m:oMathPara>
              </a14:m>
              <a:endParaRPr kumimoji="0" lang="es-GT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8D71ED3-BA6F-4DB8-BAB9-C915F46CF787}"/>
                </a:ext>
              </a:extLst>
            </xdr:cNvPr>
            <xdr:cNvSpPr txBox="1"/>
          </xdr:nvSpPr>
          <xdr:spPr>
            <a:xfrm>
              <a:off x="358913" y="7835348"/>
              <a:ext cx="4592218" cy="32143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GT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𝐼𝑛𝑣𝑒𝑟𝑠𝑖ó𝑛 𝑃𝑟𝑜𝑚𝑒𝑑𝑖𝑜 𝑒𝑛 𝐶𝑥𝐶=(𝐶𝑜𝑠𝑡𝑜 𝑣𝑎𝑟𝑖𝑎𝑏𝑙𝑒 𝑡𝑜𝑡𝑎𝑙 𝑑𝑒 𝑙𝑎𝑠 𝑣𝑒𝑛𝑡𝑎𝑠 𝑎𝑛𝑢𝑎𝑙𝑒𝑠)/(𝑅𝑜𝑡𝑎𝑐𝑖ó𝑛 𝑑𝑒 𝐶𝑥𝐶)</a:t>
              </a:r>
              <a:endParaRPr kumimoji="0" lang="es-GT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303696</xdr:colOff>
      <xdr:row>47</xdr:row>
      <xdr:rowOff>11043</xdr:rowOff>
    </xdr:from>
    <xdr:ext cx="4592218" cy="3214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6F49BF2-850F-4C88-8319-C969F8D5A2B6}"/>
                </a:ext>
              </a:extLst>
            </xdr:cNvPr>
            <xdr:cNvSpPr txBox="1"/>
          </xdr:nvSpPr>
          <xdr:spPr>
            <a:xfrm>
              <a:off x="303696" y="8575260"/>
              <a:ext cx="459221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b="0" i="1">
                        <a:latin typeface="Cambria Math" panose="02040503050406030204" pitchFamily="18" charset="0"/>
                      </a:rPr>
                      <m:t>𝐼𝑛𝑣𝑒𝑟𝑠𝑖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𝑃𝑟𝑜𝑚𝑒𝑑𝑖𝑜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𝑒𝑛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𝐶𝑥𝐶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𝐶𝑜𝑠𝑡𝑜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𝑣𝑎𝑟𝑖𝑎𝑏𝑙𝑒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𝑙𝑎𝑠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𝑣𝑒𝑛𝑡𝑎𝑠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𝑎𝑛𝑢𝑎𝑙𝑒𝑠</m:t>
                        </m:r>
                      </m:num>
                      <m:den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𝑅𝑜𝑡𝑎𝑐𝑖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𝐶𝑥𝐶</m:t>
                        </m:r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6F49BF2-850F-4C88-8319-C969F8D5A2B6}"/>
                </a:ext>
              </a:extLst>
            </xdr:cNvPr>
            <xdr:cNvSpPr txBox="1"/>
          </xdr:nvSpPr>
          <xdr:spPr>
            <a:xfrm>
              <a:off x="303696" y="8575260"/>
              <a:ext cx="459221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𝐼𝑛𝑣𝑒𝑟𝑠𝑖ó𝑛 𝑃𝑟𝑜𝑚𝑒𝑑𝑖𝑜 𝑒𝑛 𝐶𝑥𝐶=(𝐶𝑜𝑠𝑡𝑜 𝑣𝑎𝑟𝑖𝑎𝑏𝑙𝑒 𝑡𝑜𝑡𝑎𝑙 𝑑𝑒 𝑙𝑎𝑠 𝑣𝑒𝑛𝑡𝑎𝑠 𝑎𝑛𝑢𝑎𝑙𝑒𝑠)/(𝑅𝑜𝑡𝑎𝑐𝑖ó𝑛 𝑑𝑒 𝐶𝑥𝐶)</a:t>
              </a:r>
              <a:endParaRPr lang="es-GT" sz="1100"/>
            </a:p>
          </xdr:txBody>
        </xdr:sp>
      </mc:Fallback>
    </mc:AlternateContent>
    <xdr:clientData/>
  </xdr:oneCellAnchor>
  <xdr:twoCellAnchor>
    <xdr:from>
      <xdr:col>0</xdr:col>
      <xdr:colOff>938696</xdr:colOff>
      <xdr:row>59</xdr:row>
      <xdr:rowOff>55218</xdr:rowOff>
    </xdr:from>
    <xdr:to>
      <xdr:col>4</xdr:col>
      <xdr:colOff>16565</xdr:colOff>
      <xdr:row>62</xdr:row>
      <xdr:rowOff>127000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6228AEB0-6A26-2469-804D-FF27FCE2B062}"/>
            </a:ext>
          </a:extLst>
        </xdr:cNvPr>
        <xdr:cNvSpPr txBox="1"/>
      </xdr:nvSpPr>
      <xdr:spPr>
        <a:xfrm>
          <a:off x="938696" y="10806044"/>
          <a:ext cx="4859130" cy="6184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Como</a:t>
          </a:r>
          <a:r>
            <a:rPr lang="es-GT" sz="1100" baseline="0"/>
            <a:t> B / C &gt; 1 se concluye que si conviene aceptar la  propuesta de relajacion de la politica de credito aumentando el PPC a 45 dias</a:t>
          </a:r>
          <a:br>
            <a:rPr lang="es-GT" sz="1100" baseline="0"/>
          </a:br>
          <a:r>
            <a:rPr lang="es-GT" sz="1100" baseline="0"/>
            <a:t>Esto deja una ganancia extra de 2,847.95	</a:t>
          </a:r>
        </a:p>
        <a:p>
          <a:endParaRPr lang="es-GT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137684</xdr:colOff>
      <xdr:row>0</xdr:row>
      <xdr:rowOff>45891</xdr:rowOff>
    </xdr:from>
    <xdr:to>
      <xdr:col>7</xdr:col>
      <xdr:colOff>491385</xdr:colOff>
      <xdr:row>5</xdr:row>
      <xdr:rowOff>135108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0979D0-588E-4B6D-99ED-7552C1244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4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37684" y="45891"/>
          <a:ext cx="8524935" cy="100794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19</xdr:row>
      <xdr:rowOff>0</xdr:rowOff>
    </xdr:from>
    <xdr:ext cx="4592218" cy="3214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267B5E4-8313-4840-B833-CBBB647ED579}"/>
                </a:ext>
              </a:extLst>
            </xdr:cNvPr>
            <xdr:cNvSpPr txBox="1"/>
          </xdr:nvSpPr>
          <xdr:spPr>
            <a:xfrm>
              <a:off x="0" y="3474720"/>
              <a:ext cx="459221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b="0" i="1">
                        <a:latin typeface="Cambria Math" panose="02040503050406030204" pitchFamily="18" charset="0"/>
                      </a:rPr>
                      <m:t>𝐼𝑛𝑣𝑒𝑟𝑠𝑖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𝑃𝑟𝑜𝑚𝑒𝑑𝑖𝑜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𝑒𝑛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𝐶𝑥𝐶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𝐶𝑜𝑠𝑡𝑜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𝑣𝑎𝑟𝑖𝑎𝑏𝑙𝑒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𝑙𝑎𝑠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𝑣𝑒𝑛𝑡𝑎𝑠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𝑎𝑛𝑢𝑎𝑙𝑒𝑠</m:t>
                        </m:r>
                      </m:num>
                      <m:den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𝑅𝑜𝑡𝑎𝑐𝑖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𝐶𝑥𝐶</m:t>
                        </m:r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267B5E4-8313-4840-B833-CBBB647ED579}"/>
                </a:ext>
              </a:extLst>
            </xdr:cNvPr>
            <xdr:cNvSpPr txBox="1"/>
          </xdr:nvSpPr>
          <xdr:spPr>
            <a:xfrm>
              <a:off x="0" y="3474720"/>
              <a:ext cx="459221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𝐼𝑛𝑣𝑒𝑟𝑠𝑖ó𝑛 𝑃𝑟𝑜𝑚𝑒𝑑𝑖𝑜 𝑒𝑛 𝐶𝑥𝐶=(𝐶𝑜𝑠𝑡𝑜 𝑣𝑎𝑟𝑖𝑎𝑏𝑙𝑒 𝑡𝑜𝑡𝑎𝑙 𝑑𝑒 𝑙𝑎𝑠 𝑣𝑒𝑛𝑡𝑎𝑠 𝑎𝑛𝑢𝑎𝑙𝑒𝑠)/(𝑅𝑜𝑡𝑎𝑐𝑖ó𝑛 𝑑𝑒 𝐶𝑥𝐶)</a:t>
              </a:r>
              <a:endParaRPr lang="es-GT" sz="1100"/>
            </a:p>
          </xdr:txBody>
        </xdr:sp>
      </mc:Fallback>
    </mc:AlternateContent>
    <xdr:clientData/>
  </xdr:oneCellAnchor>
  <xdr:twoCellAnchor>
    <xdr:from>
      <xdr:col>4</xdr:col>
      <xdr:colOff>129703</xdr:colOff>
      <xdr:row>29</xdr:row>
      <xdr:rowOff>124297</xdr:rowOff>
    </xdr:from>
    <xdr:to>
      <xdr:col>8</xdr:col>
      <xdr:colOff>275618</xdr:colOff>
      <xdr:row>34</xdr:row>
      <xdr:rowOff>10808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2450645F-A840-A78E-10C6-FB6315921B53}"/>
            </a:ext>
          </a:extLst>
        </xdr:cNvPr>
        <xdr:cNvSpPr txBox="1"/>
      </xdr:nvSpPr>
      <xdr:spPr>
        <a:xfrm>
          <a:off x="5917660" y="5452893"/>
          <a:ext cx="3334426" cy="8052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Como</a:t>
          </a:r>
          <a:r>
            <a:rPr lang="es-G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 / C &gt; 1 se concluye que NO conviene aceptar la  propuesta de reducir los dias de credito de 40 a 30 dias esto deja una perdida extra de 11,972.05</a:t>
          </a:r>
        </a:p>
        <a:p>
          <a:endParaRPr lang="es-G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72A0-BB1E-4963-B8D4-D9F08B2BD70A}">
  <sheetPr>
    <tabColor rgb="FFFF0000"/>
  </sheetPr>
  <dimension ref="A1:J48"/>
  <sheetViews>
    <sheetView topLeftCell="A31" zoomScale="130" zoomScaleNormal="130" workbookViewId="0">
      <selection activeCell="H41" sqref="H41"/>
    </sheetView>
  </sheetViews>
  <sheetFormatPr baseColWidth="10" defaultRowHeight="14.4" x14ac:dyDescent="0.3"/>
  <cols>
    <col min="7" max="7" width="9.33203125" customWidth="1"/>
    <col min="8" max="8" width="16.109375" customWidth="1"/>
  </cols>
  <sheetData>
    <row r="1" spans="1:10" x14ac:dyDescent="0.3">
      <c r="A1" s="8" t="s">
        <v>16</v>
      </c>
      <c r="B1" s="8"/>
      <c r="J1" s="4"/>
    </row>
    <row r="2" spans="1:10" x14ac:dyDescent="0.3">
      <c r="A2" s="4" t="s">
        <v>22</v>
      </c>
    </row>
    <row r="3" spans="1:10" x14ac:dyDescent="0.3">
      <c r="A3" s="6" t="s">
        <v>12</v>
      </c>
    </row>
    <row r="4" spans="1:10" ht="7.2" customHeight="1" x14ac:dyDescent="0.3"/>
    <row r="5" spans="1:10" x14ac:dyDescent="0.3">
      <c r="A5" t="s">
        <v>13</v>
      </c>
    </row>
    <row r="6" spans="1:10" ht="6.6" customHeight="1" x14ac:dyDescent="0.3"/>
    <row r="7" spans="1:10" x14ac:dyDescent="0.3">
      <c r="A7" t="s">
        <v>14</v>
      </c>
    </row>
    <row r="8" spans="1:10" ht="7.2" customHeight="1" x14ac:dyDescent="0.3"/>
    <row r="9" spans="1:10" x14ac:dyDescent="0.3">
      <c r="A9" t="s">
        <v>15</v>
      </c>
    </row>
    <row r="10" spans="1:10" ht="7.8" customHeight="1" x14ac:dyDescent="0.3"/>
    <row r="11" spans="1:10" x14ac:dyDescent="0.3">
      <c r="D11" s="4" t="s">
        <v>0</v>
      </c>
    </row>
    <row r="12" spans="1:10" x14ac:dyDescent="0.3">
      <c r="H12" s="4" t="s">
        <v>23</v>
      </c>
      <c r="I12" s="4" t="s">
        <v>24</v>
      </c>
    </row>
    <row r="13" spans="1:10" x14ac:dyDescent="0.3">
      <c r="H13" s="4" t="s">
        <v>25</v>
      </c>
      <c r="I13" s="4" t="s">
        <v>26</v>
      </c>
    </row>
    <row r="14" spans="1:10" x14ac:dyDescent="0.3">
      <c r="H14" s="4" t="s">
        <v>29</v>
      </c>
      <c r="I14" s="4" t="s">
        <v>30</v>
      </c>
    </row>
    <row r="15" spans="1:10" x14ac:dyDescent="0.3">
      <c r="H15" s="4" t="s">
        <v>33</v>
      </c>
      <c r="I15" s="4" t="s">
        <v>34</v>
      </c>
    </row>
    <row r="16" spans="1:10" x14ac:dyDescent="0.3">
      <c r="H16" s="4" t="s">
        <v>27</v>
      </c>
      <c r="I16" s="4" t="s">
        <v>28</v>
      </c>
    </row>
    <row r="17" spans="1:9" x14ac:dyDescent="0.3">
      <c r="H17" s="4" t="s">
        <v>31</v>
      </c>
      <c r="I17" s="4" t="s">
        <v>32</v>
      </c>
    </row>
    <row r="18" spans="1:9" x14ac:dyDescent="0.3">
      <c r="A18" s="8" t="s">
        <v>17</v>
      </c>
      <c r="B18" s="8"/>
    </row>
    <row r="19" spans="1:9" x14ac:dyDescent="0.3">
      <c r="A19" s="4" t="s">
        <v>1</v>
      </c>
    </row>
    <row r="20" spans="1:9" x14ac:dyDescent="0.3">
      <c r="D20" s="3" t="s">
        <v>2</v>
      </c>
    </row>
    <row r="21" spans="1:9" x14ac:dyDescent="0.3">
      <c r="D21" s="3" t="s">
        <v>3</v>
      </c>
    </row>
    <row r="22" spans="1:9" x14ac:dyDescent="0.3">
      <c r="D22" s="3" t="s">
        <v>4</v>
      </c>
    </row>
    <row r="23" spans="1:9" x14ac:dyDescent="0.3">
      <c r="D23" s="3" t="s">
        <v>5</v>
      </c>
    </row>
    <row r="27" spans="1:9" x14ac:dyDescent="0.3">
      <c r="D27" s="3" t="s">
        <v>6</v>
      </c>
    </row>
    <row r="28" spans="1:9" x14ac:dyDescent="0.3">
      <c r="D28" s="3" t="s">
        <v>7</v>
      </c>
    </row>
    <row r="30" spans="1:9" x14ac:dyDescent="0.3">
      <c r="D30" s="3" t="s">
        <v>8</v>
      </c>
    </row>
    <row r="31" spans="1:9" x14ac:dyDescent="0.3">
      <c r="D31" s="3" t="s">
        <v>9</v>
      </c>
    </row>
    <row r="32" spans="1:9" x14ac:dyDescent="0.3">
      <c r="D32" s="3" t="s">
        <v>19</v>
      </c>
    </row>
    <row r="36" spans="1:2" x14ac:dyDescent="0.3">
      <c r="A36" s="8" t="s">
        <v>18</v>
      </c>
      <c r="B36" s="8"/>
    </row>
    <row r="37" spans="1:2" x14ac:dyDescent="0.3">
      <c r="A37" s="4" t="s">
        <v>20</v>
      </c>
    </row>
    <row r="38" spans="1:2" x14ac:dyDescent="0.3">
      <c r="A38" s="5" t="s">
        <v>10</v>
      </c>
    </row>
    <row r="46" spans="1:2" x14ac:dyDescent="0.3">
      <c r="A46" t="s">
        <v>21</v>
      </c>
    </row>
    <row r="48" spans="1:2" x14ac:dyDescent="0.3">
      <c r="A48" t="s">
        <v>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A38C-4349-4C98-A213-E14B16C05480}">
  <sheetPr>
    <tabColor rgb="FF00B0F0"/>
  </sheetPr>
  <dimension ref="A17:E53"/>
  <sheetViews>
    <sheetView zoomScaleNormal="100" workbookViewId="0">
      <selection activeCell="C18" sqref="C18"/>
    </sheetView>
  </sheetViews>
  <sheetFormatPr baseColWidth="10" defaultRowHeight="14.4" x14ac:dyDescent="0.3"/>
  <cols>
    <col min="1" max="1" width="26.88671875" customWidth="1"/>
    <col min="2" max="2" width="18.33203125" customWidth="1"/>
    <col min="3" max="3" width="17.5546875" customWidth="1"/>
    <col min="4" max="4" width="22.6640625" customWidth="1"/>
    <col min="5" max="5" width="20.21875" customWidth="1"/>
    <col min="6" max="6" width="18.21875" customWidth="1"/>
    <col min="7" max="7" width="17.21875" customWidth="1"/>
  </cols>
  <sheetData>
    <row r="17" spans="1:5" x14ac:dyDescent="0.3">
      <c r="A17" s="1"/>
      <c r="B17" s="7"/>
      <c r="C17" s="10"/>
    </row>
    <row r="18" spans="1:5" x14ac:dyDescent="0.3">
      <c r="A18" s="1" t="s">
        <v>35</v>
      </c>
      <c r="B18" s="14">
        <f>E18-E19</f>
        <v>1900</v>
      </c>
      <c r="C18" s="8" t="s">
        <v>36</v>
      </c>
      <c r="D18" s="2" t="s">
        <v>37</v>
      </c>
      <c r="E18" s="15">
        <f>800+400+2200+800</f>
        <v>4200</v>
      </c>
    </row>
    <row r="19" spans="1:5" x14ac:dyDescent="0.3">
      <c r="A19" s="16" t="s">
        <v>12</v>
      </c>
      <c r="B19" s="17"/>
      <c r="C19" s="2"/>
      <c r="D19" t="s">
        <v>38</v>
      </c>
      <c r="E19" s="15">
        <f>900+1000+400</f>
        <v>2300</v>
      </c>
    </row>
    <row r="20" spans="1:5" x14ac:dyDescent="0.3">
      <c r="B20" s="17"/>
      <c r="C20" s="2"/>
    </row>
    <row r="22" spans="1:5" x14ac:dyDescent="0.3">
      <c r="A22" s="1"/>
    </row>
    <row r="23" spans="1:5" x14ac:dyDescent="0.3">
      <c r="B23" s="18">
        <f>B18*1000</f>
        <v>1900000</v>
      </c>
      <c r="C23" s="19"/>
    </row>
    <row r="25" spans="1:5" x14ac:dyDescent="0.3">
      <c r="A25" s="1" t="s">
        <v>39</v>
      </c>
      <c r="B25" s="20">
        <f>E18/E19</f>
        <v>1.826086956521739</v>
      </c>
      <c r="C25" s="21"/>
    </row>
    <row r="26" spans="1:5" x14ac:dyDescent="0.3">
      <c r="A26" s="3" t="s">
        <v>13</v>
      </c>
    </row>
    <row r="27" spans="1:5" x14ac:dyDescent="0.3">
      <c r="A27" t="s">
        <v>40</v>
      </c>
    </row>
    <row r="28" spans="1:5" x14ac:dyDescent="0.3">
      <c r="A28" s="1"/>
    </row>
    <row r="29" spans="1:5" x14ac:dyDescent="0.3">
      <c r="B29" s="17"/>
      <c r="C29" s="22"/>
    </row>
    <row r="30" spans="1:5" x14ac:dyDescent="0.3">
      <c r="B30" s="3"/>
      <c r="C30" s="21"/>
    </row>
    <row r="32" spans="1:5" x14ac:dyDescent="0.3">
      <c r="A32" s="1" t="s">
        <v>41</v>
      </c>
      <c r="B32" s="23">
        <f>E18/12000</f>
        <v>0.35</v>
      </c>
    </row>
    <row r="33" spans="1:4" x14ac:dyDescent="0.3">
      <c r="A33" s="3" t="s">
        <v>14</v>
      </c>
      <c r="B33" s="17"/>
      <c r="C33" s="22"/>
    </row>
    <row r="34" spans="1:4" x14ac:dyDescent="0.3">
      <c r="B34" s="3"/>
      <c r="C34" s="24"/>
    </row>
    <row r="38" spans="1:4" x14ac:dyDescent="0.3">
      <c r="A38" s="1" t="s">
        <v>42</v>
      </c>
      <c r="B38" s="23">
        <f>E19/12000</f>
        <v>0.19166666666666668</v>
      </c>
    </row>
    <row r="39" spans="1:4" x14ac:dyDescent="0.3">
      <c r="A39" s="3" t="s">
        <v>15</v>
      </c>
    </row>
    <row r="40" spans="1:4" x14ac:dyDescent="0.3">
      <c r="B40" s="25"/>
      <c r="C40" s="26"/>
      <c r="D40" s="26"/>
    </row>
    <row r="41" spans="1:4" x14ac:dyDescent="0.3">
      <c r="A41" s="17"/>
      <c r="B41" s="27"/>
      <c r="C41" s="2"/>
      <c r="D41" s="2"/>
    </row>
    <row r="42" spans="1:4" x14ac:dyDescent="0.3">
      <c r="A42" s="17"/>
      <c r="B42" s="27"/>
      <c r="C42" s="2"/>
      <c r="D42" s="2"/>
    </row>
    <row r="44" spans="1:4" x14ac:dyDescent="0.3">
      <c r="A44" s="1" t="s">
        <v>43</v>
      </c>
    </row>
    <row r="45" spans="1:4" x14ac:dyDescent="0.3">
      <c r="B45" s="30" t="s">
        <v>49</v>
      </c>
      <c r="C45" s="30" t="s">
        <v>47</v>
      </c>
      <c r="D45" s="30" t="s">
        <v>48</v>
      </c>
    </row>
    <row r="46" spans="1:4" x14ac:dyDescent="0.3">
      <c r="A46" t="s">
        <v>44</v>
      </c>
      <c r="B46" s="13">
        <v>0.04</v>
      </c>
      <c r="C46" s="28">
        <v>4200</v>
      </c>
      <c r="D46" s="28">
        <f>C46-500</f>
        <v>3700</v>
      </c>
    </row>
    <row r="47" spans="1:4" x14ac:dyDescent="0.3">
      <c r="A47" t="s">
        <v>46</v>
      </c>
      <c r="B47" s="13">
        <v>0.18</v>
      </c>
      <c r="C47" s="29">
        <v>7800</v>
      </c>
      <c r="D47" s="29">
        <f>C47+500</f>
        <v>8300</v>
      </c>
    </row>
    <row r="48" spans="1:4" x14ac:dyDescent="0.3">
      <c r="A48" t="s">
        <v>45</v>
      </c>
      <c r="C48" s="28">
        <v>12000</v>
      </c>
      <c r="D48" s="28">
        <f>SUM(D46:D47)</f>
        <v>12000</v>
      </c>
    </row>
    <row r="50" spans="1:4" x14ac:dyDescent="0.3">
      <c r="C50" s="31" t="s">
        <v>51</v>
      </c>
      <c r="D50" s="31" t="s">
        <v>48</v>
      </c>
    </row>
    <row r="51" spans="1:4" x14ac:dyDescent="0.3">
      <c r="B51" t="s">
        <v>50</v>
      </c>
      <c r="C51" s="28">
        <f>B$46*C$46+B47*C47</f>
        <v>1572</v>
      </c>
      <c r="D51" s="28">
        <f>B46*D46+B47*D47</f>
        <v>1642</v>
      </c>
    </row>
    <row r="53" spans="1:4" x14ac:dyDescent="0.3">
      <c r="A53" t="s">
        <v>52</v>
      </c>
      <c r="B53" s="28">
        <f>D51-C51</f>
        <v>70</v>
      </c>
      <c r="C53" t="s">
        <v>36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DB73A-17C9-49F9-961D-CA5CCFB2A9C5}">
  <sheetPr>
    <tabColor rgb="FF00B0F0"/>
  </sheetPr>
  <dimension ref="A9:J35"/>
  <sheetViews>
    <sheetView topLeftCell="B6" zoomScale="115" zoomScaleNormal="115" workbookViewId="0">
      <selection activeCell="D34" sqref="D34"/>
    </sheetView>
  </sheetViews>
  <sheetFormatPr baseColWidth="10" defaultRowHeight="14.4" x14ac:dyDescent="0.3"/>
  <cols>
    <col min="1" max="1" width="17.21875" customWidth="1"/>
    <col min="2" max="2" width="15.21875" bestFit="1" customWidth="1"/>
    <col min="4" max="4" width="17" customWidth="1"/>
    <col min="5" max="5" width="15.21875" bestFit="1" customWidth="1"/>
    <col min="8" max="8" width="14.21875" bestFit="1" customWidth="1"/>
    <col min="9" max="9" width="13.109375" customWidth="1"/>
    <col min="10" max="10" width="14.21875" bestFit="1" customWidth="1"/>
  </cols>
  <sheetData>
    <row r="9" spans="1:6" x14ac:dyDescent="0.3">
      <c r="A9" s="1" t="s">
        <v>53</v>
      </c>
      <c r="B9">
        <v>90</v>
      </c>
      <c r="C9" t="s">
        <v>54</v>
      </c>
      <c r="D9" t="s">
        <v>55</v>
      </c>
      <c r="E9" s="15">
        <v>30000000</v>
      </c>
      <c r="F9" t="s">
        <v>56</v>
      </c>
    </row>
    <row r="10" spans="1:6" x14ac:dyDescent="0.3">
      <c r="A10" t="s">
        <v>33</v>
      </c>
      <c r="B10" s="17">
        <v>60</v>
      </c>
      <c r="C10" t="s">
        <v>54</v>
      </c>
      <c r="D10" t="s">
        <v>57</v>
      </c>
      <c r="E10" s="15">
        <v>30000000</v>
      </c>
    </row>
    <row r="11" spans="1:6" x14ac:dyDescent="0.3">
      <c r="A11" t="s">
        <v>58</v>
      </c>
      <c r="B11" s="17">
        <v>30</v>
      </c>
      <c r="C11" t="s">
        <v>54</v>
      </c>
      <c r="D11" t="s">
        <v>59</v>
      </c>
      <c r="E11" s="15">
        <v>30000000</v>
      </c>
    </row>
    <row r="12" spans="1:6" x14ac:dyDescent="0.3">
      <c r="B12" s="32"/>
      <c r="C12" s="33"/>
      <c r="D12" s="33" t="s">
        <v>60</v>
      </c>
      <c r="E12" s="15">
        <v>30000000</v>
      </c>
    </row>
    <row r="14" spans="1:6" x14ac:dyDescent="0.3">
      <c r="A14" s="1" t="s">
        <v>67</v>
      </c>
      <c r="C14" s="8">
        <f>B9+B10</f>
        <v>150</v>
      </c>
      <c r="D14" t="s">
        <v>61</v>
      </c>
    </row>
    <row r="15" spans="1:6" x14ac:dyDescent="0.3">
      <c r="A15" s="1" t="s">
        <v>68</v>
      </c>
    </row>
    <row r="16" spans="1:6" x14ac:dyDescent="0.3">
      <c r="A16" t="s">
        <v>69</v>
      </c>
      <c r="B16" s="17"/>
    </row>
    <row r="17" spans="1:10" x14ac:dyDescent="0.3">
      <c r="A17" t="s">
        <v>70</v>
      </c>
      <c r="B17" s="17"/>
    </row>
    <row r="18" spans="1:10" x14ac:dyDescent="0.3">
      <c r="B18" s="17"/>
    </row>
    <row r="19" spans="1:10" x14ac:dyDescent="0.3">
      <c r="A19" s="1" t="s">
        <v>71</v>
      </c>
      <c r="B19" s="17"/>
      <c r="D19" s="8">
        <f>C14-B11</f>
        <v>120</v>
      </c>
      <c r="E19" t="s">
        <v>54</v>
      </c>
    </row>
    <row r="20" spans="1:10" x14ac:dyDescent="0.3">
      <c r="A20" t="s">
        <v>72</v>
      </c>
      <c r="B20" s="32"/>
      <c r="C20" s="33"/>
      <c r="D20" s="33"/>
    </row>
    <row r="21" spans="1:10" x14ac:dyDescent="0.3">
      <c r="A21" t="s">
        <v>73</v>
      </c>
    </row>
    <row r="22" spans="1:10" x14ac:dyDescent="0.3">
      <c r="A22" s="1"/>
      <c r="E22" s="3"/>
    </row>
    <row r="24" spans="1:10" x14ac:dyDescent="0.3">
      <c r="A24" s="1" t="s">
        <v>62</v>
      </c>
      <c r="H24" s="4" t="s">
        <v>0</v>
      </c>
      <c r="J24" s="34"/>
    </row>
    <row r="25" spans="1:10" x14ac:dyDescent="0.3">
      <c r="A25" t="s">
        <v>63</v>
      </c>
      <c r="E25" s="35">
        <f>E10*B9/365</f>
        <v>7397260.2739726026</v>
      </c>
    </row>
    <row r="26" spans="1:10" x14ac:dyDescent="0.3">
      <c r="A26" t="s">
        <v>64</v>
      </c>
      <c r="E26" s="35">
        <f>E11*60/365</f>
        <v>4931506.8493150687</v>
      </c>
    </row>
    <row r="27" spans="1:10" x14ac:dyDescent="0.3">
      <c r="A27" t="s">
        <v>65</v>
      </c>
      <c r="E27" s="36">
        <f>E12*B11/365</f>
        <v>2465753.4246575343</v>
      </c>
      <c r="J27" s="34"/>
    </row>
    <row r="28" spans="1:10" x14ac:dyDescent="0.3">
      <c r="E28" s="37">
        <f>E25+E26-E27</f>
        <v>9863013.6986301355</v>
      </c>
    </row>
    <row r="30" spans="1:10" x14ac:dyDescent="0.3">
      <c r="J30" s="34"/>
    </row>
    <row r="31" spans="1:10" x14ac:dyDescent="0.3">
      <c r="H31" t="s">
        <v>66</v>
      </c>
    </row>
    <row r="32" spans="1:10" x14ac:dyDescent="0.3">
      <c r="I32" s="1"/>
      <c r="J32" s="38"/>
    </row>
    <row r="33" spans="1:2" x14ac:dyDescent="0.3">
      <c r="A33" t="s">
        <v>74</v>
      </c>
      <c r="B33" s="28">
        <v>30000000</v>
      </c>
    </row>
    <row r="34" spans="1:2" x14ac:dyDescent="0.3">
      <c r="A34" t="s">
        <v>75</v>
      </c>
      <c r="B34" s="28">
        <v>30000000</v>
      </c>
    </row>
    <row r="35" spans="1:2" x14ac:dyDescent="0.3">
      <c r="A35" t="s">
        <v>76</v>
      </c>
      <c r="B35" s="28">
        <v>30000000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C7744-C61B-45F4-950D-CDD10750C192}">
  <sheetPr>
    <tabColor rgb="FF92D050"/>
  </sheetPr>
  <dimension ref="A8:I28"/>
  <sheetViews>
    <sheetView topLeftCell="A16" zoomScale="144" zoomScaleNormal="150" workbookViewId="0">
      <selection activeCell="B27" sqref="B27"/>
    </sheetView>
  </sheetViews>
  <sheetFormatPr baseColWidth="10" defaultRowHeight="14.4" x14ac:dyDescent="0.3"/>
  <cols>
    <col min="9" max="9" width="6.33203125" customWidth="1"/>
  </cols>
  <sheetData>
    <row r="8" spans="1:6" x14ac:dyDescent="0.3">
      <c r="A8" t="s">
        <v>77</v>
      </c>
      <c r="D8" s="19"/>
      <c r="E8" s="19"/>
    </row>
    <row r="9" spans="1:6" x14ac:dyDescent="0.3">
      <c r="D9" s="21" t="s">
        <v>2</v>
      </c>
      <c r="E9" s="19"/>
    </row>
    <row r="10" spans="1:6" x14ac:dyDescent="0.3">
      <c r="A10" s="1"/>
      <c r="D10" s="21" t="s">
        <v>3</v>
      </c>
      <c r="E10" s="19"/>
    </row>
    <row r="11" spans="1:6" x14ac:dyDescent="0.3">
      <c r="D11" s="21" t="s">
        <v>4</v>
      </c>
      <c r="E11" s="19"/>
    </row>
    <row r="12" spans="1:6" x14ac:dyDescent="0.3">
      <c r="D12" s="21" t="s">
        <v>5</v>
      </c>
      <c r="E12" s="19"/>
    </row>
    <row r="13" spans="1:6" x14ac:dyDescent="0.3">
      <c r="D13" s="39"/>
      <c r="E13" s="19"/>
    </row>
    <row r="14" spans="1:6" x14ac:dyDescent="0.3">
      <c r="A14" t="s">
        <v>78</v>
      </c>
      <c r="B14">
        <v>1100</v>
      </c>
      <c r="C14" t="s">
        <v>79</v>
      </c>
      <c r="D14" s="39"/>
      <c r="E14" s="19">
        <f>SQRT(2*B14*B15/B16)</f>
        <v>40.620192023179804</v>
      </c>
      <c r="F14" t="s">
        <v>80</v>
      </c>
    </row>
    <row r="15" spans="1:6" x14ac:dyDescent="0.3">
      <c r="A15" t="s">
        <v>81</v>
      </c>
      <c r="B15" s="15">
        <v>150</v>
      </c>
      <c r="C15" t="s">
        <v>82</v>
      </c>
    </row>
    <row r="16" spans="1:6" x14ac:dyDescent="0.3">
      <c r="A16" t="s">
        <v>83</v>
      </c>
      <c r="B16" s="15">
        <v>200</v>
      </c>
      <c r="C16" t="s">
        <v>82</v>
      </c>
    </row>
    <row r="18" spans="1:9" x14ac:dyDescent="0.3">
      <c r="A18" t="s">
        <v>84</v>
      </c>
    </row>
    <row r="19" spans="1:9" x14ac:dyDescent="0.3">
      <c r="G19" s="1"/>
      <c r="H19" s="1"/>
    </row>
    <row r="21" spans="1:9" x14ac:dyDescent="0.3">
      <c r="A21" s="1" t="s">
        <v>85</v>
      </c>
      <c r="C21">
        <v>2</v>
      </c>
      <c r="D21" t="s">
        <v>54</v>
      </c>
    </row>
    <row r="22" spans="1:9" x14ac:dyDescent="0.3">
      <c r="A22" s="1" t="s">
        <v>86</v>
      </c>
      <c r="B22">
        <v>250</v>
      </c>
      <c r="C22" t="s">
        <v>54</v>
      </c>
    </row>
    <row r="23" spans="1:9" x14ac:dyDescent="0.3">
      <c r="A23" t="s">
        <v>87</v>
      </c>
      <c r="B23">
        <f>B14/B22</f>
        <v>4.4000000000000004</v>
      </c>
      <c r="C23" t="s">
        <v>88</v>
      </c>
    </row>
    <row r="24" spans="1:9" x14ac:dyDescent="0.3">
      <c r="A24" t="s">
        <v>89</v>
      </c>
      <c r="B24">
        <v>4</v>
      </c>
      <c r="C24" t="s">
        <v>88</v>
      </c>
    </row>
    <row r="26" spans="1:9" x14ac:dyDescent="0.3">
      <c r="A26" t="s">
        <v>90</v>
      </c>
      <c r="B26">
        <f>C21*B23+B24</f>
        <v>12.8</v>
      </c>
      <c r="C26" t="s">
        <v>88</v>
      </c>
    </row>
    <row r="27" spans="1:9" x14ac:dyDescent="0.3">
      <c r="B27" t="s">
        <v>91</v>
      </c>
    </row>
    <row r="28" spans="1:9" x14ac:dyDescent="0.3">
      <c r="I28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F75B-C57A-4398-A50F-BC2936F1B5CB}">
  <sheetPr>
    <tabColor rgb="FF92D050"/>
  </sheetPr>
  <dimension ref="A10:I46"/>
  <sheetViews>
    <sheetView zoomScale="141" zoomScaleNormal="141" workbookViewId="0">
      <selection activeCell="B49" sqref="B49"/>
    </sheetView>
  </sheetViews>
  <sheetFormatPr baseColWidth="10" defaultRowHeight="14.4" x14ac:dyDescent="0.3"/>
  <cols>
    <col min="2" max="2" width="27.44140625" bestFit="1" customWidth="1"/>
    <col min="7" max="7" width="17.6640625" customWidth="1"/>
  </cols>
  <sheetData>
    <row r="10" spans="1:9" x14ac:dyDescent="0.3">
      <c r="A10" t="s">
        <v>77</v>
      </c>
      <c r="D10" s="19"/>
      <c r="E10" s="19"/>
    </row>
    <row r="11" spans="1:9" x14ac:dyDescent="0.3">
      <c r="D11" s="21" t="s">
        <v>2</v>
      </c>
      <c r="E11" s="19"/>
    </row>
    <row r="12" spans="1:9" x14ac:dyDescent="0.3">
      <c r="A12" s="1"/>
      <c r="D12" s="21" t="s">
        <v>3</v>
      </c>
      <c r="E12" s="19"/>
    </row>
    <row r="13" spans="1:9" x14ac:dyDescent="0.3">
      <c r="D13" s="21" t="s">
        <v>4</v>
      </c>
      <c r="E13" s="19"/>
    </row>
    <row r="14" spans="1:9" x14ac:dyDescent="0.3">
      <c r="D14" s="21" t="s">
        <v>5</v>
      </c>
      <c r="E14" s="19"/>
      <c r="I14" s="3"/>
    </row>
    <row r="15" spans="1:9" x14ac:dyDescent="0.3">
      <c r="D15" s="39"/>
      <c r="E15" s="19"/>
      <c r="I15" s="3"/>
    </row>
    <row r="16" spans="1:9" x14ac:dyDescent="0.3">
      <c r="A16" t="s">
        <v>78</v>
      </c>
      <c r="B16">
        <v>3600</v>
      </c>
      <c r="C16" t="s">
        <v>79</v>
      </c>
      <c r="D16" s="39"/>
      <c r="E16" s="19">
        <f>SQRT(2*B16*B17/B18)</f>
        <v>438.17804600413291</v>
      </c>
      <c r="I16" s="3"/>
    </row>
    <row r="17" spans="1:9" x14ac:dyDescent="0.3">
      <c r="A17" t="s">
        <v>81</v>
      </c>
      <c r="B17" s="15">
        <v>20</v>
      </c>
      <c r="C17" t="s">
        <v>82</v>
      </c>
      <c r="I17" s="3"/>
    </row>
    <row r="18" spans="1:9" x14ac:dyDescent="0.3">
      <c r="A18" t="s">
        <v>83</v>
      </c>
      <c r="B18" s="15">
        <f>0.25*3</f>
        <v>0.75</v>
      </c>
      <c r="C18" t="s">
        <v>82</v>
      </c>
    </row>
    <row r="20" spans="1:9" x14ac:dyDescent="0.3">
      <c r="A20" t="s">
        <v>84</v>
      </c>
    </row>
    <row r="21" spans="1:9" x14ac:dyDescent="0.3">
      <c r="G21" s="1"/>
      <c r="H21" s="1"/>
    </row>
    <row r="23" spans="1:9" x14ac:dyDescent="0.3">
      <c r="A23" s="1" t="s">
        <v>85</v>
      </c>
      <c r="C23">
        <v>5</v>
      </c>
      <c r="D23" t="s">
        <v>54</v>
      </c>
    </row>
    <row r="24" spans="1:9" x14ac:dyDescent="0.3">
      <c r="A24" s="1" t="s">
        <v>86</v>
      </c>
      <c r="B24">
        <v>250</v>
      </c>
      <c r="C24" t="s">
        <v>54</v>
      </c>
    </row>
    <row r="25" spans="1:9" x14ac:dyDescent="0.3">
      <c r="A25" t="s">
        <v>87</v>
      </c>
      <c r="B25">
        <f>B16/B24</f>
        <v>14.4</v>
      </c>
      <c r="C25" t="s">
        <v>88</v>
      </c>
    </row>
    <row r="26" spans="1:9" x14ac:dyDescent="0.3">
      <c r="A26" t="s">
        <v>89</v>
      </c>
      <c r="B26">
        <v>0</v>
      </c>
      <c r="C26" t="s">
        <v>88</v>
      </c>
    </row>
    <row r="28" spans="1:9" x14ac:dyDescent="0.3">
      <c r="A28" t="s">
        <v>90</v>
      </c>
      <c r="B28">
        <f>C23*B25+B26</f>
        <v>72</v>
      </c>
      <c r="C28" t="s">
        <v>88</v>
      </c>
    </row>
    <row r="29" spans="1:9" x14ac:dyDescent="0.3">
      <c r="B29" t="s">
        <v>91</v>
      </c>
    </row>
    <row r="31" spans="1:9" x14ac:dyDescent="0.3">
      <c r="A31" t="s">
        <v>92</v>
      </c>
      <c r="F31" s="3"/>
    </row>
    <row r="32" spans="1:9" x14ac:dyDescent="0.3">
      <c r="F32" s="3"/>
    </row>
    <row r="33" spans="1:6" x14ac:dyDescent="0.3">
      <c r="D33" s="3" t="s">
        <v>6</v>
      </c>
    </row>
    <row r="34" spans="1:6" x14ac:dyDescent="0.3">
      <c r="D34" s="3" t="s">
        <v>7</v>
      </c>
    </row>
    <row r="36" spans="1:6" x14ac:dyDescent="0.3">
      <c r="E36" s="40">
        <f>B24*439/B16</f>
        <v>30.486111111111111</v>
      </c>
      <c r="F36" s="1" t="s">
        <v>54</v>
      </c>
    </row>
    <row r="38" spans="1:6" x14ac:dyDescent="0.3">
      <c r="A38" t="s">
        <v>93</v>
      </c>
    </row>
    <row r="39" spans="1:6" x14ac:dyDescent="0.3">
      <c r="D39" s="3" t="s">
        <v>8</v>
      </c>
    </row>
    <row r="40" spans="1:6" x14ac:dyDescent="0.3">
      <c r="D40" s="3" t="s">
        <v>9</v>
      </c>
    </row>
    <row r="41" spans="1:6" x14ac:dyDescent="0.3">
      <c r="D41" s="3" t="s">
        <v>19</v>
      </c>
    </row>
    <row r="43" spans="1:6" x14ac:dyDescent="0.3">
      <c r="E43" s="35">
        <f>0.5*439*B18+B16/439*B17</f>
        <v>328.6341116173121</v>
      </c>
    </row>
    <row r="45" spans="1:6" x14ac:dyDescent="0.3">
      <c r="B45" t="s">
        <v>96</v>
      </c>
      <c r="C45" t="s">
        <v>94</v>
      </c>
    </row>
    <row r="46" spans="1:6" x14ac:dyDescent="0.3">
      <c r="B46" t="s">
        <v>97</v>
      </c>
      <c r="C46" t="s">
        <v>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7C3E-DCD1-4AEE-8FAF-8A5395AFD24B}">
  <sheetPr>
    <tabColor rgb="FFFFFF00"/>
  </sheetPr>
  <dimension ref="A14:H70"/>
  <sheetViews>
    <sheetView topLeftCell="A56" zoomScale="138" zoomScaleNormal="146" workbookViewId="0">
      <selection activeCell="F66" sqref="F66"/>
    </sheetView>
  </sheetViews>
  <sheetFormatPr baseColWidth="10" defaultRowHeight="14.4" x14ac:dyDescent="0.3"/>
  <cols>
    <col min="1" max="1" width="36.109375" customWidth="1"/>
    <col min="2" max="2" width="23.6640625" bestFit="1" customWidth="1"/>
    <col min="3" max="3" width="12.88671875" customWidth="1"/>
    <col min="6" max="6" width="15.44140625" customWidth="1"/>
    <col min="7" max="7" width="13" bestFit="1" customWidth="1"/>
    <col min="8" max="8" width="14" customWidth="1"/>
  </cols>
  <sheetData>
    <row r="14" spans="1:4" x14ac:dyDescent="0.3">
      <c r="A14" s="1"/>
      <c r="B14" t="s">
        <v>98</v>
      </c>
      <c r="C14" t="s">
        <v>48</v>
      </c>
    </row>
    <row r="15" spans="1:4" x14ac:dyDescent="0.3">
      <c r="A15" t="s">
        <v>99</v>
      </c>
      <c r="B15" s="28">
        <v>10</v>
      </c>
      <c r="C15">
        <v>10</v>
      </c>
      <c r="D15" t="s">
        <v>105</v>
      </c>
    </row>
    <row r="16" spans="1:4" x14ac:dyDescent="0.3">
      <c r="A16" t="s">
        <v>100</v>
      </c>
      <c r="B16" s="42">
        <v>60000</v>
      </c>
      <c r="C16" s="19">
        <f>(B16*5%)+B16</f>
        <v>63000</v>
      </c>
    </row>
    <row r="17" spans="1:8" x14ac:dyDescent="0.3">
      <c r="A17" t="s">
        <v>101</v>
      </c>
      <c r="B17" s="28">
        <v>6</v>
      </c>
      <c r="C17">
        <v>6</v>
      </c>
      <c r="D17" t="s">
        <v>105</v>
      </c>
    </row>
    <row r="18" spans="1:8" x14ac:dyDescent="0.3">
      <c r="A18" t="s">
        <v>102</v>
      </c>
      <c r="B18" s="28">
        <v>120000</v>
      </c>
      <c r="C18">
        <v>120000</v>
      </c>
      <c r="D18" t="s">
        <v>105</v>
      </c>
      <c r="G18" s="12"/>
      <c r="H18" s="12"/>
    </row>
    <row r="19" spans="1:8" x14ac:dyDescent="0.3">
      <c r="A19" t="s">
        <v>103</v>
      </c>
      <c r="B19" s="28">
        <v>30</v>
      </c>
      <c r="C19" s="2">
        <v>45</v>
      </c>
      <c r="G19" s="9"/>
      <c r="H19" s="9"/>
    </row>
    <row r="20" spans="1:8" x14ac:dyDescent="0.3">
      <c r="A20" t="s">
        <v>104</v>
      </c>
      <c r="B20" s="13">
        <v>0.01</v>
      </c>
      <c r="C20" s="13">
        <v>0.02</v>
      </c>
      <c r="D20" t="s">
        <v>119</v>
      </c>
    </row>
    <row r="21" spans="1:8" x14ac:dyDescent="0.3">
      <c r="B21" s="28"/>
      <c r="C21" s="2"/>
      <c r="G21" s="13"/>
      <c r="H21" s="13"/>
    </row>
    <row r="22" spans="1:8" x14ac:dyDescent="0.3">
      <c r="B22" s="28"/>
    </row>
    <row r="23" spans="1:8" x14ac:dyDescent="0.3">
      <c r="A23" t="s">
        <v>106</v>
      </c>
      <c r="B23" s="41"/>
      <c r="H23" s="7"/>
    </row>
    <row r="24" spans="1:8" x14ac:dyDescent="0.3">
      <c r="B24" t="s">
        <v>47</v>
      </c>
      <c r="C24" t="s">
        <v>48</v>
      </c>
    </row>
    <row r="25" spans="1:8" x14ac:dyDescent="0.3">
      <c r="A25" t="s">
        <v>107</v>
      </c>
      <c r="B25" s="28">
        <f>B16*B15</f>
        <v>600000</v>
      </c>
      <c r="C25" s="28">
        <f>C16*C15</f>
        <v>630000</v>
      </c>
      <c r="G25" s="12"/>
      <c r="H25" s="12"/>
    </row>
    <row r="26" spans="1:8" x14ac:dyDescent="0.3">
      <c r="A26" t="s">
        <v>108</v>
      </c>
      <c r="B26" s="28">
        <f>B16*B17</f>
        <v>360000</v>
      </c>
      <c r="C26" s="28">
        <f>C16*C17</f>
        <v>378000</v>
      </c>
      <c r="G26" s="2"/>
      <c r="H26" s="2"/>
    </row>
    <row r="27" spans="1:8" x14ac:dyDescent="0.3">
      <c r="G27" s="2"/>
      <c r="H27" s="2"/>
    </row>
    <row r="28" spans="1:8" x14ac:dyDescent="0.3">
      <c r="A28" t="s">
        <v>109</v>
      </c>
      <c r="B28" s="29">
        <f>B18</f>
        <v>120000</v>
      </c>
      <c r="C28" s="29">
        <f>C18</f>
        <v>120000</v>
      </c>
      <c r="G28" s="2"/>
      <c r="H28" s="2"/>
    </row>
    <row r="29" spans="1:8" x14ac:dyDescent="0.3">
      <c r="A29" t="s">
        <v>110</v>
      </c>
      <c r="B29" s="28">
        <f>B25-B26-B28</f>
        <v>120000</v>
      </c>
      <c r="C29" s="28">
        <f>C25-C26-C28</f>
        <v>132000</v>
      </c>
      <c r="G29" s="2"/>
      <c r="H29" s="2"/>
    </row>
    <row r="31" spans="1:8" x14ac:dyDescent="0.3">
      <c r="A31" t="s">
        <v>112</v>
      </c>
    </row>
    <row r="32" spans="1:8" x14ac:dyDescent="0.3">
      <c r="A32" t="s">
        <v>111</v>
      </c>
      <c r="D32" s="45">
        <f>(10-6)*3000</f>
        <v>12000</v>
      </c>
    </row>
    <row r="33" spans="1:7" x14ac:dyDescent="0.3">
      <c r="G33" s="7"/>
    </row>
    <row r="34" spans="1:7" x14ac:dyDescent="0.3">
      <c r="A34" s="1" t="s">
        <v>113</v>
      </c>
    </row>
    <row r="35" spans="1:7" x14ac:dyDescent="0.3">
      <c r="A35" t="s">
        <v>114</v>
      </c>
    </row>
    <row r="36" spans="1:7" x14ac:dyDescent="0.3">
      <c r="A36" t="s">
        <v>21</v>
      </c>
    </row>
    <row r="38" spans="1:7" x14ac:dyDescent="0.3">
      <c r="B38" t="s">
        <v>47</v>
      </c>
      <c r="C38" t="s">
        <v>48</v>
      </c>
    </row>
    <row r="39" spans="1:7" x14ac:dyDescent="0.3">
      <c r="A39" t="s">
        <v>116</v>
      </c>
      <c r="B39" s="43">
        <f>365/B19</f>
        <v>12.166666666666666</v>
      </c>
      <c r="C39" s="43">
        <f>365/C19</f>
        <v>8.1111111111111107</v>
      </c>
      <c r="E39" s="45">
        <f>(C40-B40)*15%</f>
        <v>2552.0547945205481</v>
      </c>
    </row>
    <row r="40" spans="1:7" x14ac:dyDescent="0.3">
      <c r="A40" t="s">
        <v>115</v>
      </c>
      <c r="B40" s="28">
        <f>B26/B39</f>
        <v>29589.041095890414</v>
      </c>
      <c r="C40" s="28">
        <f>C26/C39</f>
        <v>46602.739726027401</v>
      </c>
    </row>
    <row r="41" spans="1:7" x14ac:dyDescent="0.3">
      <c r="F41" s="12"/>
      <c r="G41" s="12"/>
    </row>
    <row r="42" spans="1:7" x14ac:dyDescent="0.3">
      <c r="F42" s="2"/>
      <c r="G42" s="2"/>
    </row>
    <row r="45" spans="1:7" x14ac:dyDescent="0.3">
      <c r="G45" s="2"/>
    </row>
    <row r="47" spans="1:7" x14ac:dyDescent="0.3">
      <c r="A47" s="3"/>
    </row>
    <row r="49" spans="1:7" x14ac:dyDescent="0.3">
      <c r="B49" s="5"/>
      <c r="G49" s="7"/>
    </row>
    <row r="51" spans="1:7" x14ac:dyDescent="0.3">
      <c r="A51" s="1"/>
    </row>
    <row r="52" spans="1:7" x14ac:dyDescent="0.3">
      <c r="A52" t="s">
        <v>117</v>
      </c>
      <c r="F52" s="12"/>
      <c r="G52" s="12"/>
    </row>
    <row r="53" spans="1:7" x14ac:dyDescent="0.3">
      <c r="A53" t="s">
        <v>118</v>
      </c>
      <c r="D53" s="45">
        <f>C56-B56</f>
        <v>6600</v>
      </c>
      <c r="F53" s="13"/>
      <c r="G53" s="13"/>
    </row>
    <row r="54" spans="1:7" x14ac:dyDescent="0.3">
      <c r="F54" s="2"/>
      <c r="G54" s="2"/>
    </row>
    <row r="55" spans="1:7" x14ac:dyDescent="0.3">
      <c r="B55" t="s">
        <v>47</v>
      </c>
      <c r="C55" t="s">
        <v>48</v>
      </c>
    </row>
    <row r="56" spans="1:7" x14ac:dyDescent="0.3">
      <c r="A56" t="s">
        <v>120</v>
      </c>
      <c r="B56" s="28">
        <f>B20*B25</f>
        <v>6000</v>
      </c>
      <c r="C56" s="28">
        <f>C20*C25</f>
        <v>12600</v>
      </c>
    </row>
    <row r="57" spans="1:7" x14ac:dyDescent="0.3">
      <c r="F57" s="7"/>
    </row>
    <row r="58" spans="1:7" x14ac:dyDescent="0.3">
      <c r="A58" s="17" t="s">
        <v>121</v>
      </c>
      <c r="B58" s="46">
        <v>12000</v>
      </c>
      <c r="D58" s="3">
        <v>1.31</v>
      </c>
    </row>
    <row r="59" spans="1:7" x14ac:dyDescent="0.3">
      <c r="B59" s="5" t="s">
        <v>122</v>
      </c>
    </row>
    <row r="61" spans="1:7" x14ac:dyDescent="0.3">
      <c r="B61" s="1"/>
    </row>
    <row r="62" spans="1:7" x14ac:dyDescent="0.3">
      <c r="F62" s="2"/>
    </row>
    <row r="63" spans="1:7" x14ac:dyDescent="0.3">
      <c r="F63" s="2"/>
    </row>
    <row r="64" spans="1:7" x14ac:dyDescent="0.3">
      <c r="F64" s="2"/>
    </row>
    <row r="65" spans="1:6" x14ac:dyDescent="0.3">
      <c r="A65" s="1" t="s">
        <v>123</v>
      </c>
      <c r="B65" s="1"/>
      <c r="F65" s="7"/>
    </row>
    <row r="66" spans="1:6" x14ac:dyDescent="0.3">
      <c r="A66" s="17" t="s">
        <v>125</v>
      </c>
      <c r="C66">
        <v>12000</v>
      </c>
    </row>
    <row r="67" spans="1:6" x14ac:dyDescent="0.3">
      <c r="A67" s="1" t="s">
        <v>124</v>
      </c>
    </row>
    <row r="68" spans="1:6" x14ac:dyDescent="0.3">
      <c r="A68" s="17" t="s">
        <v>126</v>
      </c>
      <c r="B68" s="47">
        <v>2552.0500000000002</v>
      </c>
    </row>
    <row r="69" spans="1:6" x14ac:dyDescent="0.3">
      <c r="A69" s="17" t="s">
        <v>127</v>
      </c>
      <c r="B69" s="46">
        <v>6600</v>
      </c>
      <c r="C69" s="48">
        <f>B68+B69</f>
        <v>9152.0499999999993</v>
      </c>
    </row>
    <row r="70" spans="1:6" x14ac:dyDescent="0.3">
      <c r="B70" s="49" t="s">
        <v>128</v>
      </c>
      <c r="C70" s="50">
        <f>C66-C69</f>
        <v>2847.9500000000007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78BD-DAD1-42B4-8661-C2653754EA0D}">
  <sheetPr>
    <tabColor rgb="FFFFFF00"/>
  </sheetPr>
  <dimension ref="A7:G36"/>
  <sheetViews>
    <sheetView tabSelected="1" topLeftCell="A27" zoomScale="119" zoomScaleNormal="155" workbookViewId="0">
      <selection activeCell="B36" sqref="B36"/>
    </sheetView>
  </sheetViews>
  <sheetFormatPr baseColWidth="10" defaultRowHeight="14.4" x14ac:dyDescent="0.3"/>
  <cols>
    <col min="1" max="1" width="45.5546875" customWidth="1"/>
    <col min="2" max="2" width="12.88671875" bestFit="1" customWidth="1"/>
    <col min="3" max="3" width="14.33203125" customWidth="1"/>
    <col min="8" max="8" width="11.77734375" bestFit="1" customWidth="1"/>
  </cols>
  <sheetData>
    <row r="7" spans="1:6" x14ac:dyDescent="0.3">
      <c r="B7" t="s">
        <v>47</v>
      </c>
      <c r="C7" t="s">
        <v>48</v>
      </c>
    </row>
    <row r="8" spans="1:6" x14ac:dyDescent="0.3">
      <c r="A8" s="1" t="s">
        <v>129</v>
      </c>
      <c r="B8" s="35">
        <f>C15-B15</f>
        <v>-22000</v>
      </c>
    </row>
    <row r="9" spans="1:6" x14ac:dyDescent="0.3">
      <c r="A9" s="51" t="s">
        <v>130</v>
      </c>
      <c r="B9" s="15">
        <v>56</v>
      </c>
    </row>
    <row r="10" spans="1:6" x14ac:dyDescent="0.3">
      <c r="A10" s="51" t="s">
        <v>131</v>
      </c>
      <c r="B10" s="15">
        <v>45</v>
      </c>
    </row>
    <row r="11" spans="1:6" x14ac:dyDescent="0.3">
      <c r="A11" s="52" t="s">
        <v>132</v>
      </c>
      <c r="B11" s="53">
        <v>12000</v>
      </c>
      <c r="C11" s="54">
        <v>10000</v>
      </c>
    </row>
    <row r="12" spans="1:6" x14ac:dyDescent="0.3">
      <c r="A12" s="1"/>
      <c r="B12" t="s">
        <v>47</v>
      </c>
      <c r="C12" t="s">
        <v>133</v>
      </c>
      <c r="E12" t="s">
        <v>148</v>
      </c>
    </row>
    <row r="13" spans="1:6" x14ac:dyDescent="0.3">
      <c r="A13" t="s">
        <v>134</v>
      </c>
      <c r="B13" s="15">
        <f>B11*$B$9</f>
        <v>672000</v>
      </c>
      <c r="C13" s="15">
        <f>C11*$B$9</f>
        <v>560000</v>
      </c>
      <c r="F13" s="45">
        <f>(56-45)*(10000-12000)</f>
        <v>-22000</v>
      </c>
    </row>
    <row r="14" spans="1:6" x14ac:dyDescent="0.3">
      <c r="A14" s="1" t="s">
        <v>135</v>
      </c>
      <c r="B14" s="55">
        <f>B11*$B$10</f>
        <v>540000</v>
      </c>
      <c r="C14" s="55">
        <f>C11*$B$10</f>
        <v>450000</v>
      </c>
    </row>
    <row r="15" spans="1:6" x14ac:dyDescent="0.3">
      <c r="A15" s="1" t="s">
        <v>136</v>
      </c>
      <c r="B15" s="35">
        <f>B13-B14</f>
        <v>132000</v>
      </c>
      <c r="C15" s="35">
        <f>C13-C14</f>
        <v>110000</v>
      </c>
    </row>
    <row r="17" spans="1:7" x14ac:dyDescent="0.3">
      <c r="A17" s="1" t="s">
        <v>137</v>
      </c>
      <c r="B17" s="56">
        <f>(C25-B25)*B18</f>
        <v>-5547.9452054794547</v>
      </c>
      <c r="C17" s="2"/>
    </row>
    <row r="18" spans="1:7" x14ac:dyDescent="0.3">
      <c r="A18" s="1" t="s">
        <v>138</v>
      </c>
      <c r="B18" s="13">
        <v>0.25</v>
      </c>
      <c r="C18" s="2"/>
    </row>
    <row r="19" spans="1:7" x14ac:dyDescent="0.3">
      <c r="A19" s="57" t="s">
        <v>21</v>
      </c>
      <c r="B19" s="57"/>
      <c r="C19" s="57"/>
      <c r="D19" s="57"/>
      <c r="E19" s="57"/>
      <c r="F19" s="61">
        <f>(C25-B25)*25%</f>
        <v>-5547.9452054794547</v>
      </c>
      <c r="G19" s="8" t="s">
        <v>149</v>
      </c>
    </row>
    <row r="20" spans="1:7" x14ac:dyDescent="0.3">
      <c r="B20" s="11"/>
    </row>
    <row r="22" spans="1:7" x14ac:dyDescent="0.3">
      <c r="B22" t="s">
        <v>47</v>
      </c>
      <c r="C22" t="s">
        <v>133</v>
      </c>
    </row>
    <row r="23" spans="1:7" x14ac:dyDescent="0.3">
      <c r="A23" t="s">
        <v>139</v>
      </c>
      <c r="B23">
        <v>45</v>
      </c>
      <c r="C23">
        <v>36</v>
      </c>
    </row>
    <row r="24" spans="1:7" x14ac:dyDescent="0.3">
      <c r="A24" t="s">
        <v>140</v>
      </c>
      <c r="B24">
        <f>365/B23</f>
        <v>8.1111111111111107</v>
      </c>
      <c r="C24">
        <f>365/C23</f>
        <v>10.138888888888889</v>
      </c>
    </row>
    <row r="25" spans="1:7" x14ac:dyDescent="0.3">
      <c r="A25" s="58" t="s">
        <v>141</v>
      </c>
      <c r="B25" s="59">
        <f>B14/B24</f>
        <v>66575.342465753434</v>
      </c>
      <c r="C25" s="59">
        <f>C14/C24</f>
        <v>44383.561643835616</v>
      </c>
    </row>
    <row r="27" spans="1:7" x14ac:dyDescent="0.3">
      <c r="A27" s="1" t="s">
        <v>142</v>
      </c>
      <c r="B27" s="56">
        <f>C31-B31</f>
        <v>-4480</v>
      </c>
      <c r="C27" t="s">
        <v>149</v>
      </c>
    </row>
    <row r="28" spans="1:7" x14ac:dyDescent="0.3">
      <c r="A28" t="s">
        <v>11</v>
      </c>
      <c r="E28" s="62" t="s">
        <v>151</v>
      </c>
      <c r="F28" s="44">
        <f>5547.95+4480</f>
        <v>10027.950000000001</v>
      </c>
      <c r="G28" s="21">
        <f>F28/F29</f>
        <v>0.45581590909090913</v>
      </c>
    </row>
    <row r="29" spans="1:7" x14ac:dyDescent="0.3">
      <c r="B29" t="s">
        <v>47</v>
      </c>
      <c r="C29" t="s">
        <v>133</v>
      </c>
      <c r="E29" s="17" t="s">
        <v>152</v>
      </c>
      <c r="F29">
        <v>22000</v>
      </c>
    </row>
    <row r="30" spans="1:7" x14ac:dyDescent="0.3">
      <c r="A30" t="s">
        <v>143</v>
      </c>
      <c r="B30" s="60">
        <v>1.4999999999999999E-2</v>
      </c>
      <c r="C30" s="13">
        <v>0.01</v>
      </c>
    </row>
    <row r="31" spans="1:7" x14ac:dyDescent="0.3">
      <c r="A31" t="s">
        <v>150</v>
      </c>
      <c r="B31" s="35">
        <f>B13*B30</f>
        <v>10080</v>
      </c>
      <c r="C31" s="35">
        <f>C13*C30</f>
        <v>5600</v>
      </c>
    </row>
    <row r="32" spans="1:7" x14ac:dyDescent="0.3">
      <c r="A32" s="1"/>
    </row>
    <row r="33" spans="1:3" x14ac:dyDescent="0.3">
      <c r="A33" s="58" t="s">
        <v>144</v>
      </c>
    </row>
    <row r="34" spans="1:3" x14ac:dyDescent="0.3">
      <c r="A34" t="s">
        <v>145</v>
      </c>
      <c r="B34" s="35">
        <f>B8</f>
        <v>-22000</v>
      </c>
    </row>
    <row r="35" spans="1:3" x14ac:dyDescent="0.3">
      <c r="A35" t="s">
        <v>146</v>
      </c>
      <c r="B35" s="35">
        <f>SUM(B17+B27)</f>
        <v>-10027.945205479455</v>
      </c>
    </row>
    <row r="36" spans="1:3" x14ac:dyDescent="0.3">
      <c r="B36" s="35">
        <f>B34-B35</f>
        <v>-11972.054794520545</v>
      </c>
      <c r="C36" t="s">
        <v>147</v>
      </c>
    </row>
  </sheetData>
  <mergeCells count="1">
    <mergeCell ref="A19:E1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FORMULARIO ACTIVOS CORRIENTES</vt:lpstr>
      <vt:lpstr>EJEMPLO 1 CT</vt:lpstr>
      <vt:lpstr>EJEMPLO 2 CT</vt:lpstr>
      <vt:lpstr>EJEMPLO 1 INV</vt:lpstr>
      <vt:lpstr>EJEMPLO 2 INV</vt:lpstr>
      <vt:lpstr>EJEMPLO 1 CXC</vt:lpstr>
      <vt:lpstr>EJEMPLO 2 CXC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Paz</dc:creator>
  <cp:lastModifiedBy>Julio Ruiz Coto</cp:lastModifiedBy>
  <dcterms:created xsi:type="dcterms:W3CDTF">2021-02-16T01:43:51Z</dcterms:created>
  <dcterms:modified xsi:type="dcterms:W3CDTF">2024-03-06T01:25:34Z</dcterms:modified>
</cp:coreProperties>
</file>