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lio\Downloads\PRIMERCICLO2024\ADMINISTRACION Y ANALISIS FINANCIERO\SEMANA 7\"/>
    </mc:Choice>
  </mc:AlternateContent>
  <xr:revisionPtr revIDLastSave="0" documentId="13_ncr:1_{0EAEFBF8-150F-4A31-B5EF-F2F8FC92F583}" xr6:coauthVersionLast="47" xr6:coauthVersionMax="47" xr10:uidLastSave="{00000000-0000-0000-0000-000000000000}"/>
  <bookViews>
    <workbookView xWindow="-120" yWindow="-120" windowWidth="29040" windowHeight="15720" activeTab="2" xr2:uid="{8145328B-713B-4472-972C-B03E894FBB82}"/>
  </bookViews>
  <sheets>
    <sheet name="CARATULA" sheetId="2" r:id="rId1"/>
    <sheet name="1" sheetId="1" r:id="rId2"/>
    <sheet name="2" sheetId="3" r:id="rId3"/>
    <sheet name="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3" i="4" l="1"/>
  <c r="J31" i="4"/>
  <c r="O40" i="4"/>
  <c r="J23" i="4"/>
  <c r="K26" i="3"/>
  <c r="O43" i="1"/>
  <c r="O40" i="1"/>
  <c r="I33" i="4"/>
  <c r="I25" i="4"/>
  <c r="L19" i="1"/>
  <c r="L25" i="1"/>
  <c r="M27" i="1"/>
  <c r="C17" i="3"/>
  <c r="C28" i="1"/>
  <c r="C21" i="1"/>
  <c r="N31" i="4"/>
  <c r="N23" i="4"/>
  <c r="G23" i="4"/>
  <c r="D23" i="4"/>
  <c r="D31" i="4"/>
  <c r="E33" i="4"/>
  <c r="E25" i="4"/>
  <c r="G31" i="4"/>
  <c r="C19" i="4"/>
  <c r="C21" i="3" l="1"/>
  <c r="C12" i="3"/>
  <c r="C16" i="1"/>
  <c r="L16" i="1"/>
  <c r="L14" i="1"/>
</calcChain>
</file>

<file path=xl/sharedStrings.xml><?xml version="1.0" encoding="utf-8"?>
<sst xmlns="http://schemas.openxmlformats.org/spreadsheetml/2006/main" count="71" uniqueCount="55">
  <si>
    <t>UNIVERSIDAD RAFAEL LANDIVAR</t>
  </si>
  <si>
    <t>FUNDAMENTOS DE ADMINISTRACION Y ANALISIS FINANCIERO</t>
  </si>
  <si>
    <t>VANESSA PAZ</t>
  </si>
  <si>
    <t>JULIO ANTHONY ENGELS RUIZ COTO - 1284719</t>
  </si>
  <si>
    <t>1. CICLO OPERATIVO ( CO )</t>
  </si>
  <si>
    <t>PPI =</t>
  </si>
  <si>
    <t>365/Rot Inv</t>
  </si>
  <si>
    <t>PPC =</t>
  </si>
  <si>
    <t>dias</t>
  </si>
  <si>
    <t>CO  =</t>
  </si>
  <si>
    <t xml:space="preserve">EPI = PPI </t>
  </si>
  <si>
    <t xml:space="preserve"> CO =  EPI + PPC</t>
  </si>
  <si>
    <t>1.1 CICLO CONVERSION DEL EFECTIVO DE LA EMPRESA</t>
  </si>
  <si>
    <t>PPP =</t>
  </si>
  <si>
    <t>CCE =  CO - PPP</t>
  </si>
  <si>
    <t>CCE =</t>
  </si>
  <si>
    <t>2. INVERSION RECURSOS</t>
  </si>
  <si>
    <t xml:space="preserve">CUENTAS POR COBRAR </t>
  </si>
  <si>
    <t>CUENTAS POR PAGAR</t>
  </si>
  <si>
    <t>3. UTILIDADES ANUALES</t>
  </si>
  <si>
    <t xml:space="preserve">INVERSION RECURSOS = </t>
  </si>
  <si>
    <t>INVENTARIO</t>
  </si>
  <si>
    <t xml:space="preserve">COSTO FINANCIAMIENTO = </t>
  </si>
  <si>
    <t>año</t>
  </si>
  <si>
    <t xml:space="preserve">AHORRO COSTOS FINANCIAMIENTO = </t>
  </si>
  <si>
    <t>CAPITAL DE OPERACION (CO)</t>
  </si>
  <si>
    <t>Inventario</t>
  </si>
  <si>
    <t>Cuentas por cobrar</t>
  </si>
  <si>
    <t>Cuentas por Pagar</t>
  </si>
  <si>
    <t>Ventas netas</t>
  </si>
  <si>
    <t>Costo de ventas</t>
  </si>
  <si>
    <t>activos circulantes - pasivos circulantes</t>
  </si>
  <si>
    <t>1.</t>
  </si>
  <si>
    <t>2.</t>
  </si>
  <si>
    <t>CAPITAL DE TRABAJO EN EFECTIVO (CCE)</t>
  </si>
  <si>
    <t>TOTAL DE RECURSOS INVERTIDOS</t>
  </si>
  <si>
    <t>3.</t>
  </si>
  <si>
    <t>EPI</t>
  </si>
  <si>
    <t>PPC</t>
  </si>
  <si>
    <t>PPP</t>
  </si>
  <si>
    <t>a)</t>
  </si>
  <si>
    <t xml:space="preserve">CCE = EPI + PPC – PPP </t>
  </si>
  <si>
    <t>b)</t>
  </si>
  <si>
    <t xml:space="preserve">COSTO DE VENTAS = </t>
  </si>
  <si>
    <t xml:space="preserve">COMPRAS = </t>
  </si>
  <si>
    <t>VENTAS ANUALES</t>
  </si>
  <si>
    <t xml:space="preserve">CV = </t>
  </si>
  <si>
    <t>c)</t>
  </si>
  <si>
    <t>GUATEMALA 5 DE MARZO DEL 2024</t>
  </si>
  <si>
    <t>PRACTICA NO.5 CUESTIONARIO SOBRE CAPITAL DE TRABAJO</t>
  </si>
  <si>
    <t xml:space="preserve">INVENTARIO = </t>
  </si>
  <si>
    <t xml:space="preserve">CUENTAS POR COBRAR = </t>
  </si>
  <si>
    <t xml:space="preserve">CUENTAS POR PAGAR = </t>
  </si>
  <si>
    <t xml:space="preserve">RECURSO INVERTIDOS = </t>
  </si>
  <si>
    <t>CCE en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</si>
</sst>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6"/>
      <color theme="1"/>
      <name val="Cascadia Mono SemiBold"/>
      <family val="2"/>
    </font>
    <font>
      <b/>
      <sz val="16"/>
      <color theme="1"/>
      <name val="Cascadia Mono SemiBold"/>
      <family val="2"/>
    </font>
    <font>
      <b/>
      <sz val="18"/>
      <color rgb="FFFF0000"/>
      <name val="Aptos Narrow"/>
      <family val="2"/>
      <scheme val="minor"/>
    </font>
    <font>
      <b/>
      <sz val="22"/>
      <color rgb="FF000000"/>
      <name val="Calibri"/>
      <family val="2"/>
    </font>
    <font>
      <b/>
      <sz val="16"/>
      <color theme="1"/>
      <name val="Cascadia Mono SemiBold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ck">
        <color rgb="FFFFC000"/>
      </left>
      <right style="thick">
        <color rgb="FFFFC000"/>
      </right>
      <top style="thick">
        <color rgb="FFFFC000"/>
      </top>
      <bottom style="thick">
        <color rgb="FFFFC000"/>
      </bottom>
      <diagonal/>
    </border>
    <border>
      <left style="thick">
        <color rgb="FFFFC000"/>
      </left>
      <right/>
      <top style="thick">
        <color rgb="FFFFC000"/>
      </top>
      <bottom style="thick">
        <color rgb="FFFFC000"/>
      </bottom>
      <diagonal/>
    </border>
    <border>
      <left/>
      <right/>
      <top style="thick">
        <color rgb="FFFFC000"/>
      </top>
      <bottom style="thick">
        <color rgb="FFFFC000"/>
      </bottom>
      <diagonal/>
    </border>
    <border>
      <left/>
      <right style="thick">
        <color rgb="FFFFC000"/>
      </right>
      <top style="thick">
        <color rgb="FFFFC000"/>
      </top>
      <bottom style="thick">
        <color rgb="FFFFC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 wrapText="1"/>
    </xf>
    <xf numFmtId="49" fontId="0" fillId="0" borderId="0" xfId="0" applyNumberFormat="1"/>
    <xf numFmtId="0" fontId="3" fillId="0" borderId="0" xfId="0" applyFont="1"/>
    <xf numFmtId="9" fontId="0" fillId="0" borderId="0" xfId="0" applyNumberFormat="1"/>
    <xf numFmtId="0" fontId="1" fillId="0" borderId="0" xfId="0" applyFont="1"/>
    <xf numFmtId="49" fontId="4" fillId="0" borderId="0" xfId="0" applyNumberFormat="1" applyFont="1" applyAlignment="1">
      <alignment horizontal="right"/>
    </xf>
    <xf numFmtId="0" fontId="0" fillId="0" borderId="2" xfId="0" applyBorder="1"/>
    <xf numFmtId="0" fontId="0" fillId="0" borderId="3" xfId="0" applyBorder="1"/>
    <xf numFmtId="164" fontId="0" fillId="0" borderId="4" xfId="0" applyNumberFormat="1" applyBorder="1"/>
    <xf numFmtId="164" fontId="0" fillId="0" borderId="1" xfId="0" applyNumberFormat="1" applyBorder="1"/>
    <xf numFmtId="0" fontId="2" fillId="0" borderId="2" xfId="0" applyFont="1" applyBorder="1" applyAlignment="1">
      <alignment horizontal="right"/>
    </xf>
    <xf numFmtId="0" fontId="0" fillId="0" borderId="4" xfId="0" applyBorder="1" applyAlignment="1">
      <alignment horizontal="left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1104900</xdr:colOff>
      <xdr:row>0</xdr:row>
      <xdr:rowOff>0</xdr:rowOff>
    </xdr:from>
    <xdr:to>
      <xdr:col>11</xdr:col>
      <xdr:colOff>1599663</xdr:colOff>
      <xdr:row>9</xdr:row>
      <xdr:rowOff>28575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060C458-E51B-B132-C789-17CAA5CA44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4900" y="0"/>
          <a:ext cx="14240699" cy="2686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11206</xdr:rowOff>
    </xdr:from>
    <xdr:to>
      <xdr:col>6</xdr:col>
      <xdr:colOff>740154</xdr:colOff>
      <xdr:row>45</xdr:row>
      <xdr:rowOff>46039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ED488E8-7899-2C43-9A37-C06E6EBC38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695765"/>
          <a:ext cx="8068801" cy="469648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29</xdr:row>
      <xdr:rowOff>67235</xdr:rowOff>
    </xdr:from>
    <xdr:to>
      <xdr:col>14</xdr:col>
      <xdr:colOff>84889</xdr:colOff>
      <xdr:row>51</xdr:row>
      <xdr:rowOff>268743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1A1E801-6EFC-47D0-6C9E-2406AAD44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50088" y="8751794"/>
          <a:ext cx="10069330" cy="6611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1162049</xdr:colOff>
      <xdr:row>0</xdr:row>
      <xdr:rowOff>38100</xdr:rowOff>
    </xdr:from>
    <xdr:to>
      <xdr:col>8</xdr:col>
      <xdr:colOff>44034</xdr:colOff>
      <xdr:row>7</xdr:row>
      <xdr:rowOff>123825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7EAF8F4-3B6A-4335-8BD3-C330829D74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49" y="38100"/>
          <a:ext cx="7416385" cy="333375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23</xdr:row>
      <xdr:rowOff>228600</xdr:rowOff>
    </xdr:from>
    <xdr:to>
      <xdr:col>9</xdr:col>
      <xdr:colOff>896818</xdr:colOff>
      <xdr:row>31</xdr:row>
      <xdr:rowOff>105087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3BBB869-CB8E-3C07-99E1-55842BA876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0" y="8315325"/>
          <a:ext cx="10517068" cy="223868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819150</xdr:colOff>
      <xdr:row>0</xdr:row>
      <xdr:rowOff>123825</xdr:rowOff>
    </xdr:from>
    <xdr:to>
      <xdr:col>11</xdr:col>
      <xdr:colOff>1107993</xdr:colOff>
      <xdr:row>9</xdr:row>
      <xdr:rowOff>228600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DFC676D-BBDC-2796-622D-1AB56BF388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0" y="123825"/>
          <a:ext cx="15040267" cy="2762250"/>
        </a:xfrm>
        <a:prstGeom prst="rect">
          <a:avLst/>
        </a:prstGeom>
      </xdr:spPr>
    </xdr:pic>
    <xdr:clientData/>
  </xdr:twoCellAnchor>
  <xdr:twoCellAnchor editAs="oneCell">
    <xdr:from>
      <xdr:col>0</xdr:col>
      <xdr:colOff>291353</xdr:colOff>
      <xdr:row>35</xdr:row>
      <xdr:rowOff>280147</xdr:rowOff>
    </xdr:from>
    <xdr:to>
      <xdr:col>8</xdr:col>
      <xdr:colOff>88826</xdr:colOff>
      <xdr:row>43</xdr:row>
      <xdr:rowOff>178485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F96EC23-692F-EDC9-207C-6E67A10133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1353" y="10679206"/>
          <a:ext cx="10174120" cy="2229161"/>
        </a:xfrm>
        <a:prstGeom prst="rect">
          <a:avLst/>
        </a:prstGeom>
      </xdr:spPr>
    </xdr:pic>
    <xdr:clientData/>
  </xdr:twoCellAnchor>
  <xdr:twoCellAnchor editAs="oneCell">
    <xdr:from>
      <xdr:col>7</xdr:col>
      <xdr:colOff>145677</xdr:colOff>
      <xdr:row>36</xdr:row>
      <xdr:rowOff>11205</xdr:rowOff>
    </xdr:from>
    <xdr:to>
      <xdr:col>13</xdr:col>
      <xdr:colOff>1115306</xdr:colOff>
      <xdr:row>55</xdr:row>
      <xdr:rowOff>232746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77F437B-1AC5-1323-A220-259C1A5253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00883" y="10701617"/>
          <a:ext cx="9273188" cy="57572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FFAE0-3B3A-44EE-BD42-46EC7E059B05}">
  <dimension ref="A1:A14"/>
  <sheetViews>
    <sheetView workbookViewId="0">
      <selection activeCell="I12" sqref="I12"/>
    </sheetView>
  </sheetViews>
  <sheetFormatPr baseColWidth="10" defaultRowHeight="23.25" x14ac:dyDescent="0.4"/>
  <sheetData>
    <row r="1" spans="1:1" x14ac:dyDescent="0.4">
      <c r="A1" t="s">
        <v>0</v>
      </c>
    </row>
    <row r="2" spans="1:1" x14ac:dyDescent="0.4">
      <c r="A2" t="s">
        <v>1</v>
      </c>
    </row>
    <row r="3" spans="1:1" x14ac:dyDescent="0.4">
      <c r="A3" t="s">
        <v>2</v>
      </c>
    </row>
    <row r="6" spans="1:1" x14ac:dyDescent="0.4">
      <c r="A6" t="s">
        <v>49</v>
      </c>
    </row>
    <row r="11" spans="1:1" x14ac:dyDescent="0.4">
      <c r="A11" t="s">
        <v>3</v>
      </c>
    </row>
    <row r="14" spans="1:1" x14ac:dyDescent="0.4">
      <c r="A14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E9902-CE15-468C-89CC-39ADE478677E}">
  <dimension ref="B12:O43"/>
  <sheetViews>
    <sheetView topLeftCell="A30" zoomScale="85" zoomScaleNormal="85" workbookViewId="0">
      <selection activeCell="O44" sqref="O44"/>
    </sheetView>
  </sheetViews>
  <sheetFormatPr baseColWidth="10" defaultRowHeight="23.25" x14ac:dyDescent="0.4"/>
  <cols>
    <col min="11" max="11" width="13.6640625" customWidth="1"/>
    <col min="12" max="12" width="15" bestFit="1" customWidth="1"/>
    <col min="13" max="13" width="14.9140625" bestFit="1" customWidth="1"/>
    <col min="14" max="14" width="11.75" bestFit="1" customWidth="1"/>
    <col min="15" max="15" width="14.9140625" bestFit="1" customWidth="1"/>
  </cols>
  <sheetData>
    <row r="12" spans="2:15" x14ac:dyDescent="0.4">
      <c r="B12" t="s">
        <v>4</v>
      </c>
      <c r="J12" t="s">
        <v>16</v>
      </c>
    </row>
    <row r="14" spans="2:15" ht="24" x14ac:dyDescent="0.4">
      <c r="B14" s="1" t="s">
        <v>5</v>
      </c>
      <c r="C14" s="1" t="s">
        <v>6</v>
      </c>
      <c r="E14" s="1" t="s">
        <v>10</v>
      </c>
      <c r="J14" t="s">
        <v>17</v>
      </c>
      <c r="L14" s="2">
        <f>0.8*3500000</f>
        <v>2800000</v>
      </c>
      <c r="N14" t="s">
        <v>21</v>
      </c>
      <c r="O14">
        <v>1000000</v>
      </c>
    </row>
    <row r="15" spans="2:15" ht="24" x14ac:dyDescent="0.4">
      <c r="G15" s="1" t="s">
        <v>11</v>
      </c>
    </row>
    <row r="16" spans="2:15" ht="24" x14ac:dyDescent="0.4">
      <c r="B16" s="1" t="s">
        <v>5</v>
      </c>
      <c r="C16">
        <f>360/8</f>
        <v>45</v>
      </c>
      <c r="J16" t="s">
        <v>18</v>
      </c>
      <c r="L16" s="2">
        <f>0.5*3500000</f>
        <v>1750000</v>
      </c>
    </row>
    <row r="18" spans="2:13" ht="24" thickBot="1" x14ac:dyDescent="0.45"/>
    <row r="19" spans="2:13" ht="25.5" thickTop="1" thickBot="1" x14ac:dyDescent="0.45">
      <c r="B19" s="1" t="s">
        <v>7</v>
      </c>
      <c r="C19">
        <v>60</v>
      </c>
      <c r="D19" t="s">
        <v>8</v>
      </c>
      <c r="J19" s="10" t="s">
        <v>20</v>
      </c>
      <c r="K19" s="11"/>
      <c r="L19" s="12">
        <f>L14+O14-L16</f>
        <v>2050000</v>
      </c>
    </row>
    <row r="20" spans="2:13" ht="24.75" thickTop="1" thickBot="1" x14ac:dyDescent="0.45"/>
    <row r="21" spans="2:13" ht="25.5" thickTop="1" thickBot="1" x14ac:dyDescent="0.45">
      <c r="B21" s="14" t="s">
        <v>9</v>
      </c>
      <c r="C21" s="15">
        <f>C16+C19</f>
        <v>105</v>
      </c>
    </row>
    <row r="22" spans="2:13" ht="24" thickTop="1" x14ac:dyDescent="0.4">
      <c r="J22" t="s">
        <v>19</v>
      </c>
    </row>
    <row r="24" spans="2:13" x14ac:dyDescent="0.4">
      <c r="B24" t="s">
        <v>12</v>
      </c>
    </row>
    <row r="25" spans="2:13" x14ac:dyDescent="0.4">
      <c r="J25" t="s">
        <v>22</v>
      </c>
      <c r="L25" s="3">
        <f>L19*14%</f>
        <v>287000</v>
      </c>
      <c r="M25" t="s">
        <v>23</v>
      </c>
    </row>
    <row r="26" spans="2:13" ht="24.75" thickBot="1" x14ac:dyDescent="0.45">
      <c r="B26" s="1" t="s">
        <v>13</v>
      </c>
      <c r="C26">
        <v>35</v>
      </c>
      <c r="D26" t="s">
        <v>8</v>
      </c>
      <c r="G26" s="1" t="s">
        <v>14</v>
      </c>
    </row>
    <row r="27" spans="2:13" ht="24.75" thickTop="1" thickBot="1" x14ac:dyDescent="0.45">
      <c r="J27" s="10" t="s">
        <v>24</v>
      </c>
      <c r="K27" s="11"/>
      <c r="L27" s="11"/>
      <c r="M27" s="12">
        <f>(20/C28)*L19*14%</f>
        <v>82000</v>
      </c>
    </row>
    <row r="28" spans="2:13" ht="25.5" thickTop="1" thickBot="1" x14ac:dyDescent="0.45">
      <c r="B28" s="14" t="s">
        <v>15</v>
      </c>
      <c r="C28" s="15">
        <f>C21-C26</f>
        <v>70</v>
      </c>
    </row>
    <row r="29" spans="2:13" ht="24" thickTop="1" x14ac:dyDescent="0.4"/>
    <row r="40" spans="15:15" x14ac:dyDescent="0.4">
      <c r="O40">
        <f>C28-20</f>
        <v>50</v>
      </c>
    </row>
    <row r="43" spans="15:15" x14ac:dyDescent="0.4">
      <c r="O43" s="3">
        <f>(O40/C28)*L19</f>
        <v>1464285.7142857143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A004E-6C1F-4682-B3AC-65CEE2BAF1CD}">
  <dimension ref="B3:K28"/>
  <sheetViews>
    <sheetView tabSelected="1" topLeftCell="A11" workbookViewId="0">
      <selection activeCell="K29" sqref="K29"/>
    </sheetView>
  </sheetViews>
  <sheetFormatPr baseColWidth="10" defaultRowHeight="23.25" x14ac:dyDescent="0.4"/>
  <cols>
    <col min="10" max="10" width="12.5" customWidth="1"/>
    <col min="11" max="11" width="15.83203125" customWidth="1"/>
  </cols>
  <sheetData>
    <row r="3" spans="2:11" x14ac:dyDescent="0.4">
      <c r="J3" s="4" t="s">
        <v>26</v>
      </c>
      <c r="K3" s="3">
        <v>1337</v>
      </c>
    </row>
    <row r="4" spans="2:11" ht="46.5" x14ac:dyDescent="0.4">
      <c r="J4" s="4" t="s">
        <v>27</v>
      </c>
      <c r="K4" s="3">
        <v>3575</v>
      </c>
    </row>
    <row r="5" spans="2:11" ht="46.5" x14ac:dyDescent="0.4">
      <c r="J5" s="4" t="s">
        <v>28</v>
      </c>
      <c r="K5" s="3">
        <v>1910</v>
      </c>
    </row>
    <row r="6" spans="2:11" ht="46.5" x14ac:dyDescent="0.4">
      <c r="J6" s="4" t="s">
        <v>29</v>
      </c>
      <c r="K6" s="3">
        <v>14750</v>
      </c>
    </row>
    <row r="7" spans="2:11" ht="46.5" x14ac:dyDescent="0.4">
      <c r="J7" s="4" t="s">
        <v>30</v>
      </c>
      <c r="K7" s="3">
        <v>11375</v>
      </c>
    </row>
    <row r="10" spans="2:11" x14ac:dyDescent="0.4">
      <c r="B10" s="5" t="s">
        <v>32</v>
      </c>
      <c r="C10" t="s">
        <v>25</v>
      </c>
      <c r="F10" t="s">
        <v>31</v>
      </c>
    </row>
    <row r="11" spans="2:11" ht="24" thickBot="1" x14ac:dyDescent="0.45"/>
    <row r="12" spans="2:11" ht="24.75" thickTop="1" thickBot="1" x14ac:dyDescent="0.45">
      <c r="C12" s="13">
        <f>(K3+K4)-K5</f>
        <v>3002</v>
      </c>
    </row>
    <row r="13" spans="2:11" ht="24" thickTop="1" x14ac:dyDescent="0.4"/>
    <row r="15" spans="2:11" x14ac:dyDescent="0.4">
      <c r="B15" s="5" t="s">
        <v>33</v>
      </c>
      <c r="C15" t="s">
        <v>34</v>
      </c>
    </row>
    <row r="16" spans="2:11" ht="24" thickBot="1" x14ac:dyDescent="0.45"/>
    <row r="17" spans="2:11" ht="24.75" thickTop="1" thickBot="1" x14ac:dyDescent="0.45">
      <c r="C17" s="13">
        <f>K4-K5</f>
        <v>1665</v>
      </c>
    </row>
    <row r="18" spans="2:11" ht="24" thickTop="1" x14ac:dyDescent="0.4"/>
    <row r="20" spans="2:11" ht="24" thickBot="1" x14ac:dyDescent="0.45">
      <c r="B20" s="5" t="s">
        <v>36</v>
      </c>
      <c r="C20" t="s">
        <v>35</v>
      </c>
    </row>
    <row r="21" spans="2:11" ht="24.75" thickTop="1" thickBot="1" x14ac:dyDescent="0.45">
      <c r="C21" s="13">
        <f>K3+K4+K7</f>
        <v>16287</v>
      </c>
    </row>
    <row r="22" spans="2:11" ht="24" thickTop="1" x14ac:dyDescent="0.4"/>
    <row r="25" spans="2:11" x14ac:dyDescent="0.4">
      <c r="K25" t="s">
        <v>54</v>
      </c>
    </row>
    <row r="26" spans="2:11" x14ac:dyDescent="0.4">
      <c r="K26">
        <f>(C17/K6)*365</f>
        <v>41.201694915254237</v>
      </c>
    </row>
    <row r="28" spans="2:11" x14ac:dyDescent="0.4">
      <c r="K28">
        <v>70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3BEE5-F6D9-4455-8328-A3765A946230}">
  <dimension ref="B12:O53"/>
  <sheetViews>
    <sheetView topLeftCell="B34" zoomScale="85" zoomScaleNormal="85" workbookViewId="0">
      <selection activeCell="P45" sqref="P45"/>
    </sheetView>
  </sheetViews>
  <sheetFormatPr baseColWidth="10" defaultRowHeight="23.25" x14ac:dyDescent="0.4"/>
  <cols>
    <col min="7" max="7" width="16" bestFit="1" customWidth="1"/>
    <col min="9" max="9" width="17.1640625" bestFit="1" customWidth="1"/>
    <col min="13" max="13" width="12.75" customWidth="1"/>
    <col min="15" max="15" width="12.75" bestFit="1" customWidth="1"/>
  </cols>
  <sheetData>
    <row r="12" spans="2:8" x14ac:dyDescent="0.4">
      <c r="B12" t="s">
        <v>37</v>
      </c>
      <c r="C12">
        <v>60</v>
      </c>
      <c r="D12" t="s">
        <v>8</v>
      </c>
    </row>
    <row r="13" spans="2:8" x14ac:dyDescent="0.4">
      <c r="B13" t="s">
        <v>38</v>
      </c>
      <c r="C13">
        <v>40</v>
      </c>
      <c r="D13" t="s">
        <v>8</v>
      </c>
      <c r="E13">
        <v>5</v>
      </c>
      <c r="F13" t="s">
        <v>8</v>
      </c>
      <c r="G13" t="s">
        <v>45</v>
      </c>
      <c r="H13" s="8">
        <v>10000000</v>
      </c>
    </row>
    <row r="14" spans="2:8" x14ac:dyDescent="0.4">
      <c r="B14" t="s">
        <v>39</v>
      </c>
      <c r="C14">
        <v>35</v>
      </c>
      <c r="D14" t="s">
        <v>8</v>
      </c>
    </row>
    <row r="17" spans="2:14" ht="28.5" x14ac:dyDescent="0.45">
      <c r="B17" s="9" t="s">
        <v>40</v>
      </c>
      <c r="C17" s="6" t="s">
        <v>41</v>
      </c>
    </row>
    <row r="18" spans="2:14" ht="24" thickBot="1" x14ac:dyDescent="0.45"/>
    <row r="19" spans="2:14" ht="24.75" thickTop="1" thickBot="1" x14ac:dyDescent="0.45">
      <c r="C19" s="10">
        <f>C12+C13-C14</f>
        <v>65</v>
      </c>
      <c r="D19" s="16" t="s">
        <v>8</v>
      </c>
    </row>
    <row r="20" spans="2:14" ht="24" thickTop="1" x14ac:dyDescent="0.4"/>
    <row r="21" spans="2:14" x14ac:dyDescent="0.4">
      <c r="B21" s="9" t="s">
        <v>42</v>
      </c>
      <c r="C21" t="s">
        <v>43</v>
      </c>
      <c r="E21" s="7">
        <v>0.75</v>
      </c>
      <c r="G21" t="s">
        <v>44</v>
      </c>
      <c r="H21" s="7">
        <v>0.65</v>
      </c>
    </row>
    <row r="23" spans="2:14" x14ac:dyDescent="0.4">
      <c r="C23" t="s">
        <v>46</v>
      </c>
      <c r="D23">
        <f>H13*E21</f>
        <v>7500000</v>
      </c>
      <c r="F23" t="s">
        <v>44</v>
      </c>
      <c r="G23">
        <f>D23*H21</f>
        <v>4875000</v>
      </c>
      <c r="I23" t="s">
        <v>50</v>
      </c>
      <c r="J23">
        <f>D23*C12/365</f>
        <v>1232876.7123287672</v>
      </c>
      <c r="L23" t="s">
        <v>51</v>
      </c>
      <c r="N23">
        <f>H13*C13/365</f>
        <v>1095890.4109589041</v>
      </c>
    </row>
    <row r="24" spans="2:14" ht="24" thickBot="1" x14ac:dyDescent="0.45"/>
    <row r="25" spans="2:14" ht="24.75" thickTop="1" thickBot="1" x14ac:dyDescent="0.45">
      <c r="C25" t="s">
        <v>52</v>
      </c>
      <c r="E25">
        <f>G23*C14/365</f>
        <v>467465.75342465751</v>
      </c>
      <c r="G25" s="10" t="s">
        <v>53</v>
      </c>
      <c r="H25" s="11"/>
      <c r="I25" s="12">
        <f>J23+N23-E25</f>
        <v>1861301.3698630137</v>
      </c>
    </row>
    <row r="26" spans="2:14" ht="24" thickTop="1" x14ac:dyDescent="0.4"/>
    <row r="29" spans="2:14" x14ac:dyDescent="0.4">
      <c r="B29" s="9" t="s">
        <v>47</v>
      </c>
      <c r="C29" t="s">
        <v>43</v>
      </c>
      <c r="E29" s="7">
        <v>0.75</v>
      </c>
      <c r="G29" t="s">
        <v>44</v>
      </c>
      <c r="H29" s="7">
        <v>0.65</v>
      </c>
    </row>
    <row r="31" spans="2:14" x14ac:dyDescent="0.4">
      <c r="C31" t="s">
        <v>46</v>
      </c>
      <c r="D31">
        <f>E29*H13</f>
        <v>7500000</v>
      </c>
      <c r="F31" t="s">
        <v>44</v>
      </c>
      <c r="G31">
        <f>D31*H29</f>
        <v>4875000</v>
      </c>
      <c r="I31" t="s">
        <v>50</v>
      </c>
      <c r="J31">
        <f>D31*C12/365</f>
        <v>1232876.7123287672</v>
      </c>
      <c r="L31" t="s">
        <v>51</v>
      </c>
      <c r="N31">
        <f>H13*35/365</f>
        <v>958904.10958904109</v>
      </c>
    </row>
    <row r="32" spans="2:14" ht="24" thickBot="1" x14ac:dyDescent="0.45"/>
    <row r="33" spans="3:15" ht="24.75" thickTop="1" thickBot="1" x14ac:dyDescent="0.45">
      <c r="C33" t="s">
        <v>52</v>
      </c>
      <c r="E33">
        <f>G31*C14/365</f>
        <v>467465.75342465751</v>
      </c>
      <c r="G33" s="10" t="s">
        <v>53</v>
      </c>
      <c r="H33" s="11"/>
      <c r="I33" s="12">
        <f>J31+N31-E33</f>
        <v>1724315.0684931506</v>
      </c>
    </row>
    <row r="34" spans="3:15" ht="24" thickTop="1" x14ac:dyDescent="0.4"/>
    <row r="40" spans="3:15" x14ac:dyDescent="0.4">
      <c r="O40">
        <f>J31</f>
        <v>1232876.7123287672</v>
      </c>
    </row>
    <row r="46" spans="3:15" x14ac:dyDescent="0.4">
      <c r="O46">
        <v>1095890.4099999999</v>
      </c>
    </row>
    <row r="53" spans="15:15" x14ac:dyDescent="0.4">
      <c r="O53">
        <f>E33</f>
        <v>467465.75342465751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CARATULA</vt:lpstr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Ruiz Coto</dc:creator>
  <cp:lastModifiedBy>Julio Ruiz Coto</cp:lastModifiedBy>
  <dcterms:created xsi:type="dcterms:W3CDTF">2024-02-28T16:24:56Z</dcterms:created>
  <dcterms:modified xsi:type="dcterms:W3CDTF">2024-03-04T17:21:06Z</dcterms:modified>
</cp:coreProperties>
</file>