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EAF605B5-32EF-4964-98E5-5DD712544240}" xr6:coauthVersionLast="47" xr6:coauthVersionMax="47" xr10:uidLastSave="{00000000-0000-0000-0000-000000000000}"/>
  <bookViews>
    <workbookView xWindow="-110" yWindow="-110" windowWidth="19420" windowHeight="11020" activeTab="3" xr2:uid="{11668212-2875-412C-86BB-8EAA6E462272}"/>
  </bookViews>
  <sheets>
    <sheet name="PROBLEMA 1" sheetId="1" r:id="rId1"/>
    <sheet name="PROBLEMA 2" sheetId="2" r:id="rId2"/>
    <sheet name="PROBLEMA 3" sheetId="3" r:id="rId3"/>
    <sheet name="PROBLEM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4" l="1"/>
  <c r="N17" i="4" s="1"/>
  <c r="N13" i="4"/>
  <c r="M13" i="4"/>
  <c r="L13" i="4"/>
  <c r="N11" i="4"/>
  <c r="M11" i="4"/>
  <c r="M14" i="4" s="1"/>
  <c r="L11" i="4"/>
  <c r="L14" i="4" s="1"/>
  <c r="M22" i="4"/>
  <c r="L15" i="4" l="1"/>
  <c r="L17" i="4"/>
  <c r="M17" i="4"/>
  <c r="M15" i="4"/>
  <c r="N15" i="4"/>
  <c r="N42" i="1" l="1"/>
  <c r="K37" i="1"/>
  <c r="N41" i="1"/>
  <c r="K36" i="1"/>
  <c r="L18" i="2" l="1"/>
  <c r="I18" i="2"/>
  <c r="R13" i="2"/>
  <c r="Q13" i="2"/>
  <c r="P13" i="2"/>
  <c r="O13" i="2"/>
  <c r="N13" i="2"/>
  <c r="K22" i="2"/>
  <c r="L22" i="2"/>
  <c r="M22" i="2"/>
  <c r="N22" i="2"/>
  <c r="R8" i="2"/>
  <c r="R9" i="2"/>
  <c r="R10" i="2"/>
  <c r="R11" i="2"/>
  <c r="R12" i="2"/>
  <c r="R7" i="2"/>
  <c r="O22" i="2" s="1"/>
  <c r="Q8" i="2"/>
  <c r="Q9" i="2"/>
  <c r="Q10" i="2"/>
  <c r="Q11" i="2"/>
  <c r="Q12" i="2"/>
  <c r="Q7" i="2"/>
  <c r="O8" i="2"/>
  <c r="O9" i="2"/>
  <c r="O10" i="2"/>
  <c r="O11" i="2"/>
  <c r="O12" i="2"/>
  <c r="O7" i="2"/>
  <c r="M6" i="3" l="1"/>
  <c r="M5" i="3"/>
  <c r="M4" i="3"/>
  <c r="K6" i="3"/>
</calcChain>
</file>

<file path=xl/sharedStrings.xml><?xml version="1.0" encoding="utf-8"?>
<sst xmlns="http://schemas.openxmlformats.org/spreadsheetml/2006/main" count="86" uniqueCount="62">
  <si>
    <t>EXAMEN FINAL INGENIERIA ECONOMICA PRIMER CICLO 2022 - JULIO RUIZ 1284719</t>
  </si>
  <si>
    <t xml:space="preserve">maquinas </t>
  </si>
  <si>
    <t xml:space="preserve">MAQUINA A </t>
  </si>
  <si>
    <t>MAQUINA B</t>
  </si>
  <si>
    <t>COSTO INICIAL</t>
  </si>
  <si>
    <t xml:space="preserve">COSTOS ANUAL DE OPERACION </t>
  </si>
  <si>
    <t>MANTENIMIENTO CADA 3 EMPEZANDO EN EL A;O 5</t>
  </si>
  <si>
    <t>INCREMENTEO EN EL MANTENMIENTO CADA 3 A;OS</t>
  </si>
  <si>
    <t>VALOR DE SALVAMENTO(% DEL COSTO INCIAL)</t>
  </si>
  <si>
    <t>VIDA UTIL</t>
  </si>
  <si>
    <t xml:space="preserve">SI LA TASA DE INTERES ES DEL 10% ANUAL </t>
  </si>
  <si>
    <t>FNE PARA CADA ALTERNATIVA</t>
  </si>
  <si>
    <t>AÑO</t>
  </si>
  <si>
    <t>A</t>
  </si>
  <si>
    <t>B</t>
  </si>
  <si>
    <t>C</t>
  </si>
  <si>
    <t>D</t>
  </si>
  <si>
    <t>E</t>
  </si>
  <si>
    <t>TASA MINIMA ATRACTIVA ES DEL 18% ANUAL</t>
  </si>
  <si>
    <t xml:space="preserve">ORIGEN </t>
  </si>
  <si>
    <t>PRESTAMOS A PLAZOS</t>
  </si>
  <si>
    <t xml:space="preserve">BONOS </t>
  </si>
  <si>
    <t xml:space="preserve">MONTO </t>
  </si>
  <si>
    <t>TASA DE INTERES ANNUAL</t>
  </si>
  <si>
    <t>EMPRESA REQUIERE 12.5 MILLONES PARA FINANCIAR</t>
  </si>
  <si>
    <t>W PROPORCION</t>
  </si>
  <si>
    <t xml:space="preserve">LA TASA DE IMPUESTO VIGENTE DEL 25% </t>
  </si>
  <si>
    <t xml:space="preserve">W A C C despues  de impuestos = </t>
  </si>
  <si>
    <t>-</t>
  </si>
  <si>
    <t>cuadro de resumen</t>
  </si>
  <si>
    <t xml:space="preserve">comparacion </t>
  </si>
  <si>
    <t>tir incremental</t>
  </si>
  <si>
    <t>tmar</t>
  </si>
  <si>
    <t xml:space="preserve">se jutifica </t>
  </si>
  <si>
    <t>ganador</t>
  </si>
  <si>
    <t xml:space="preserve">eliminado </t>
  </si>
  <si>
    <t xml:space="preserve">a vs na </t>
  </si>
  <si>
    <t>c vs a</t>
  </si>
  <si>
    <t>b vs c</t>
  </si>
  <si>
    <t>e vs c</t>
  </si>
  <si>
    <t>d vs e</t>
  </si>
  <si>
    <t xml:space="preserve">comparaciones </t>
  </si>
  <si>
    <t>TIR Incrementada</t>
  </si>
  <si>
    <t>Si</t>
  </si>
  <si>
    <t>No</t>
  </si>
  <si>
    <t>NA</t>
  </si>
  <si>
    <t xml:space="preserve">E </t>
  </si>
  <si>
    <t xml:space="preserve">año </t>
  </si>
  <si>
    <t>FNE</t>
  </si>
  <si>
    <t>VPN</t>
  </si>
  <si>
    <t>VA</t>
  </si>
  <si>
    <t>j</t>
  </si>
  <si>
    <t>21.6</t>
  </si>
  <si>
    <t>anual</t>
  </si>
  <si>
    <t>Opc1</t>
  </si>
  <si>
    <t>Opc2</t>
  </si>
  <si>
    <t>Opc3</t>
  </si>
  <si>
    <t>mensual</t>
  </si>
  <si>
    <t>VT</t>
  </si>
  <si>
    <t>Intereses</t>
  </si>
  <si>
    <t>VEHICULO</t>
  </si>
  <si>
    <t>ANTICIPO + CANTIDAD PRESTADA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</si>
</sst>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169" formatCode="&quot;Q&quot;#,##0.00"/>
    <numFmt numFmtId="170" formatCode="0.0"/>
    <numFmt numFmtId="171" formatCode="_-[$$-540A]* #,##0.00_ ;_-[$$-540A]* \-#,##0.00\ ;_-[$$-540A]* &quot;-&quot;??_ ;_-@_ "/>
    <numFmt numFmtId="172" formatCode="0.0%"/>
    <numFmt numFmtId="173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169" fontId="0" fillId="0" borderId="0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3" borderId="0" xfId="0" applyFont="1" applyFill="1" applyAlignment="1">
      <alignment horizontal="right" wrapText="1"/>
    </xf>
    <xf numFmtId="170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71" fontId="0" fillId="0" borderId="0" xfId="0" applyNumberFormat="1"/>
    <xf numFmtId="10" fontId="0" fillId="0" borderId="0" xfId="0" applyNumberFormat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169" fontId="0" fillId="0" borderId="0" xfId="0" applyNumberFormat="1"/>
    <xf numFmtId="8" fontId="0" fillId="5" borderId="0" xfId="0" applyNumberFormat="1" applyFill="1"/>
    <xf numFmtId="0" fontId="0" fillId="0" borderId="0" xfId="0" applyBorder="1"/>
    <xf numFmtId="9" fontId="0" fillId="0" borderId="0" xfId="0" applyNumberFormat="1" applyBorder="1"/>
    <xf numFmtId="173" fontId="0" fillId="0" borderId="0" xfId="0" applyNumberFormat="1" applyBorder="1"/>
    <xf numFmtId="173" fontId="0" fillId="5" borderId="0" xfId="0" applyNumberForma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4</xdr:row>
      <xdr:rowOff>146049</xdr:rowOff>
    </xdr:from>
    <xdr:to>
      <xdr:col>8</xdr:col>
      <xdr:colOff>339085</xdr:colOff>
      <xdr:row>27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1CE069-BD7E-4207-A519-D3A75077A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882649"/>
          <a:ext cx="6416034" cy="41846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127000</xdr:rowOff>
    </xdr:from>
    <xdr:to>
      <xdr:col>8</xdr:col>
      <xdr:colOff>367967</xdr:colOff>
      <xdr:row>39</xdr:row>
      <xdr:rowOff>108375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214781-47FB-4755-B4E4-8ED2028EE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99050"/>
          <a:ext cx="6463967" cy="219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50801</xdr:colOff>
      <xdr:row>21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381DBF-2E94-446D-8556-879F2B2BA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622800" cy="387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152400</xdr:rowOff>
    </xdr:from>
    <xdr:to>
      <xdr:col>8</xdr:col>
      <xdr:colOff>120018</xdr:colOff>
      <xdr:row>26</xdr:row>
      <xdr:rowOff>82550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32C4AF-0D5D-4F1A-AE45-20B934E8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35400"/>
          <a:ext cx="6216018" cy="103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101600</xdr:rowOff>
    </xdr:from>
    <xdr:to>
      <xdr:col>6</xdr:col>
      <xdr:colOff>336550</xdr:colOff>
      <xdr:row>14</xdr:row>
      <xdr:rowOff>111954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8251E6-4CA0-4D98-BA09-F5A13562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6115050" cy="27726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245583</xdr:colOff>
      <xdr:row>22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1DDBD5-A41E-4BED-AF11-193A0DAC9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03583" cy="407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6C35-EF3C-48DD-B0AB-EFA9B40D1AC4}">
  <dimension ref="A1:O42"/>
  <sheetViews>
    <sheetView topLeftCell="A15" zoomScale="85" zoomScaleNormal="85" workbookViewId="0">
      <selection activeCell="O30" sqref="O30"/>
    </sheetView>
  </sheetViews>
  <sheetFormatPr baseColWidth="10" defaultRowHeight="14.5" x14ac:dyDescent="0.35"/>
  <cols>
    <col min="11" max="11" width="11.54296875" bestFit="1" customWidth="1"/>
  </cols>
  <sheetData>
    <row r="1" spans="1:1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7" spans="1:15" x14ac:dyDescent="0.35">
      <c r="J7" t="s">
        <v>1</v>
      </c>
    </row>
    <row r="8" spans="1:15" x14ac:dyDescent="0.35">
      <c r="N8" t="s">
        <v>2</v>
      </c>
      <c r="O8" t="s">
        <v>3</v>
      </c>
    </row>
    <row r="9" spans="1:15" x14ac:dyDescent="0.35">
      <c r="J9" t="s">
        <v>4</v>
      </c>
      <c r="N9">
        <v>25000</v>
      </c>
      <c r="O9" t="s">
        <v>28</v>
      </c>
    </row>
    <row r="10" spans="1:15" x14ac:dyDescent="0.35">
      <c r="J10" t="s">
        <v>5</v>
      </c>
      <c r="N10">
        <v>8000</v>
      </c>
      <c r="O10">
        <v>6000</v>
      </c>
    </row>
    <row r="11" spans="1:15" x14ac:dyDescent="0.35">
      <c r="J11" t="s">
        <v>6</v>
      </c>
      <c r="N11">
        <v>6000</v>
      </c>
      <c r="O11">
        <v>8000</v>
      </c>
    </row>
    <row r="12" spans="1:15" x14ac:dyDescent="0.35">
      <c r="J12" t="s">
        <v>7</v>
      </c>
      <c r="N12" s="2">
        <v>0.08</v>
      </c>
      <c r="O12" s="2">
        <v>0.1</v>
      </c>
    </row>
    <row r="13" spans="1:15" x14ac:dyDescent="0.35">
      <c r="J13" t="s">
        <v>8</v>
      </c>
      <c r="N13" s="2">
        <v>0.15</v>
      </c>
      <c r="O13" s="2">
        <v>0.3</v>
      </c>
    </row>
    <row r="14" spans="1:15" x14ac:dyDescent="0.35">
      <c r="J14" t="s">
        <v>9</v>
      </c>
      <c r="N14">
        <v>15</v>
      </c>
      <c r="O14">
        <v>20</v>
      </c>
    </row>
    <row r="16" spans="1:15" x14ac:dyDescent="0.35">
      <c r="J16" t="s">
        <v>10</v>
      </c>
    </row>
    <row r="18" spans="10:14" x14ac:dyDescent="0.35">
      <c r="K18" t="s">
        <v>13</v>
      </c>
      <c r="N18" t="s">
        <v>14</v>
      </c>
    </row>
    <row r="19" spans="10:14" x14ac:dyDescent="0.35">
      <c r="J19" t="s">
        <v>47</v>
      </c>
      <c r="K19" t="s">
        <v>48</v>
      </c>
      <c r="M19" t="s">
        <v>47</v>
      </c>
      <c r="N19" t="s">
        <v>48</v>
      </c>
    </row>
    <row r="20" spans="10:14" x14ac:dyDescent="0.35">
      <c r="J20">
        <v>0</v>
      </c>
      <c r="K20" s="30">
        <v>25000</v>
      </c>
      <c r="M20">
        <v>0</v>
      </c>
      <c r="N20" s="30">
        <v>10000</v>
      </c>
    </row>
    <row r="21" spans="10:14" x14ac:dyDescent="0.35">
      <c r="J21">
        <v>1</v>
      </c>
      <c r="K21" s="30">
        <v>8000</v>
      </c>
      <c r="M21">
        <v>1</v>
      </c>
      <c r="N21" s="30">
        <v>6000</v>
      </c>
    </row>
    <row r="22" spans="10:14" x14ac:dyDescent="0.35">
      <c r="J22">
        <v>2</v>
      </c>
      <c r="K22" s="30">
        <v>8000</v>
      </c>
      <c r="M22">
        <v>2</v>
      </c>
      <c r="N22" s="30">
        <v>6000</v>
      </c>
    </row>
    <row r="23" spans="10:14" x14ac:dyDescent="0.35">
      <c r="J23">
        <v>3</v>
      </c>
      <c r="K23" s="30">
        <v>8000</v>
      </c>
      <c r="M23">
        <v>3</v>
      </c>
      <c r="N23" s="30">
        <v>6000</v>
      </c>
    </row>
    <row r="24" spans="10:14" x14ac:dyDescent="0.35">
      <c r="J24">
        <v>4</v>
      </c>
      <c r="K24" s="30">
        <v>8000</v>
      </c>
      <c r="M24">
        <v>4</v>
      </c>
      <c r="N24" s="30">
        <v>6000</v>
      </c>
    </row>
    <row r="25" spans="10:14" x14ac:dyDescent="0.35">
      <c r="J25">
        <v>5</v>
      </c>
      <c r="K25" s="30">
        <v>14000</v>
      </c>
      <c r="M25">
        <v>5</v>
      </c>
      <c r="N25" s="30">
        <v>14000</v>
      </c>
    </row>
    <row r="26" spans="10:14" x14ac:dyDescent="0.35">
      <c r="J26">
        <v>6</v>
      </c>
      <c r="K26" s="30">
        <v>8000</v>
      </c>
      <c r="M26">
        <v>6</v>
      </c>
      <c r="N26" s="30">
        <v>6000</v>
      </c>
    </row>
    <row r="27" spans="10:14" x14ac:dyDescent="0.35">
      <c r="J27">
        <v>7</v>
      </c>
      <c r="K27" s="30">
        <v>8000</v>
      </c>
      <c r="M27">
        <v>7</v>
      </c>
      <c r="N27" s="30">
        <v>6000</v>
      </c>
    </row>
    <row r="28" spans="10:14" x14ac:dyDescent="0.35">
      <c r="J28">
        <v>8</v>
      </c>
      <c r="K28" s="30">
        <v>14480</v>
      </c>
      <c r="M28">
        <v>8</v>
      </c>
      <c r="N28" s="30">
        <v>14800</v>
      </c>
    </row>
    <row r="29" spans="10:14" x14ac:dyDescent="0.35">
      <c r="J29">
        <v>9</v>
      </c>
      <c r="K29" s="30">
        <v>8000</v>
      </c>
      <c r="M29">
        <v>9</v>
      </c>
      <c r="N29" s="30">
        <v>6000</v>
      </c>
    </row>
    <row r="30" spans="10:14" x14ac:dyDescent="0.35">
      <c r="J30">
        <v>10</v>
      </c>
      <c r="K30" s="30">
        <v>8000</v>
      </c>
      <c r="M30">
        <v>10</v>
      </c>
      <c r="N30" s="30">
        <v>6000</v>
      </c>
    </row>
    <row r="31" spans="10:14" x14ac:dyDescent="0.35">
      <c r="J31">
        <v>11</v>
      </c>
      <c r="K31" s="30">
        <v>14960</v>
      </c>
      <c r="M31">
        <v>11</v>
      </c>
      <c r="N31" s="30">
        <v>15600</v>
      </c>
    </row>
    <row r="32" spans="10:14" x14ac:dyDescent="0.35">
      <c r="J32">
        <v>12</v>
      </c>
      <c r="K32" s="30">
        <v>8000</v>
      </c>
      <c r="M32">
        <v>12</v>
      </c>
      <c r="N32" s="30">
        <v>6000</v>
      </c>
    </row>
    <row r="33" spans="10:14" x14ac:dyDescent="0.35">
      <c r="J33">
        <v>13</v>
      </c>
      <c r="K33" s="30">
        <v>8000</v>
      </c>
      <c r="M33">
        <v>13</v>
      </c>
      <c r="N33" s="30">
        <v>6000</v>
      </c>
    </row>
    <row r="34" spans="10:14" x14ac:dyDescent="0.35">
      <c r="J34">
        <v>14</v>
      </c>
      <c r="K34" s="30">
        <v>15440</v>
      </c>
      <c r="M34">
        <v>14</v>
      </c>
      <c r="N34" s="30">
        <v>16400</v>
      </c>
    </row>
    <row r="35" spans="10:14" x14ac:dyDescent="0.35">
      <c r="J35">
        <v>15</v>
      </c>
      <c r="K35" s="30">
        <v>4250</v>
      </c>
      <c r="M35">
        <v>15</v>
      </c>
      <c r="N35" s="30">
        <v>6000</v>
      </c>
    </row>
    <row r="36" spans="10:14" x14ac:dyDescent="0.35">
      <c r="J36" t="s">
        <v>49</v>
      </c>
      <c r="K36" s="30">
        <f>NPV(10%,K21:K35)+K20</f>
        <v>96098.033699874228</v>
      </c>
      <c r="M36">
        <v>16</v>
      </c>
      <c r="N36" s="30">
        <v>6000</v>
      </c>
    </row>
    <row r="37" spans="10:14" x14ac:dyDescent="0.35">
      <c r="J37" t="s">
        <v>50</v>
      </c>
      <c r="K37" s="31">
        <f>PMT(10%,15,K36)</f>
        <v>-12634.371441972442</v>
      </c>
      <c r="M37">
        <v>17</v>
      </c>
      <c r="N37" s="30">
        <v>17200</v>
      </c>
    </row>
    <row r="38" spans="10:14" x14ac:dyDescent="0.35">
      <c r="M38">
        <v>18</v>
      </c>
      <c r="N38" s="30">
        <v>6000</v>
      </c>
    </row>
    <row r="39" spans="10:14" x14ac:dyDescent="0.35">
      <c r="M39">
        <v>19</v>
      </c>
      <c r="N39" s="30">
        <v>6000</v>
      </c>
    </row>
    <row r="40" spans="10:14" x14ac:dyDescent="0.35">
      <c r="M40">
        <v>20</v>
      </c>
      <c r="N40" s="30">
        <v>3000</v>
      </c>
    </row>
    <row r="41" spans="10:14" x14ac:dyDescent="0.35">
      <c r="M41" t="s">
        <v>49</v>
      </c>
      <c r="N41" s="30">
        <f>NPV(10%,N21:N40)+N20</f>
        <v>78027.333736283908</v>
      </c>
    </row>
    <row r="42" spans="10:14" x14ac:dyDescent="0.35">
      <c r="M42" t="s">
        <v>50</v>
      </c>
      <c r="N42" s="31">
        <f>PMT(10%,20,N41)</f>
        <v>-9165.0613426661112</v>
      </c>
    </row>
  </sheetData>
  <mergeCells count="1">
    <mergeCell ref="A1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07D4-DE29-49E5-AB4A-8EDFCA7A0A18}">
  <dimension ref="H1:R26"/>
  <sheetViews>
    <sheetView topLeftCell="A6" zoomScale="85" zoomScaleNormal="85" workbookViewId="0">
      <selection activeCell="I30" sqref="I30"/>
    </sheetView>
  </sheetViews>
  <sheetFormatPr baseColWidth="10" defaultRowHeight="14.5" x14ac:dyDescent="0.35"/>
  <cols>
    <col min="9" max="9" width="12.26953125" bestFit="1" customWidth="1"/>
    <col min="10" max="10" width="17.08984375" bestFit="1" customWidth="1"/>
    <col min="11" max="12" width="12.26953125" bestFit="1" customWidth="1"/>
    <col min="13" max="13" width="17.6328125" bestFit="1" customWidth="1"/>
    <col min="14" max="14" width="12.26953125" bestFit="1" customWidth="1"/>
    <col min="15" max="15" width="13.90625" bestFit="1" customWidth="1"/>
    <col min="16" max="16" width="11.1796875" bestFit="1" customWidth="1"/>
    <col min="17" max="17" width="12.26953125" bestFit="1" customWidth="1"/>
    <col min="18" max="18" width="11.1796875" bestFit="1" customWidth="1"/>
  </cols>
  <sheetData>
    <row r="1" spans="8:18" ht="14.5" customHeight="1" x14ac:dyDescent="0.35"/>
    <row r="5" spans="8:18" x14ac:dyDescent="0.35">
      <c r="H5" s="3"/>
      <c r="I5" s="6" t="s">
        <v>11</v>
      </c>
      <c r="J5" s="6"/>
      <c r="K5" s="6"/>
      <c r="L5" s="6"/>
      <c r="M5" s="6"/>
      <c r="O5" t="s">
        <v>41</v>
      </c>
    </row>
    <row r="6" spans="8:18" x14ac:dyDescent="0.35">
      <c r="H6" s="5" t="s">
        <v>12</v>
      </c>
      <c r="I6" s="5" t="s">
        <v>13</v>
      </c>
      <c r="J6" s="5" t="s">
        <v>14</v>
      </c>
      <c r="K6" s="5" t="s">
        <v>15</v>
      </c>
      <c r="L6" s="5" t="s">
        <v>16</v>
      </c>
      <c r="M6" s="5" t="s">
        <v>17</v>
      </c>
      <c r="N6" s="21" t="s">
        <v>36</v>
      </c>
      <c r="O6" s="21" t="s">
        <v>37</v>
      </c>
      <c r="P6" s="21" t="s">
        <v>38</v>
      </c>
      <c r="Q6" s="21" t="s">
        <v>39</v>
      </c>
      <c r="R6" s="21" t="s">
        <v>40</v>
      </c>
    </row>
    <row r="7" spans="8:18" x14ac:dyDescent="0.35">
      <c r="H7" s="4">
        <v>0</v>
      </c>
      <c r="I7" s="22">
        <v>-30000</v>
      </c>
      <c r="J7" s="22">
        <v>-38000</v>
      </c>
      <c r="K7" s="22">
        <v>-34000</v>
      </c>
      <c r="L7" s="22">
        <v>-57000</v>
      </c>
      <c r="M7" s="22">
        <v>-48000</v>
      </c>
      <c r="N7" s="22">
        <v>-30000</v>
      </c>
      <c r="O7" s="22">
        <f>K7-I7</f>
        <v>-4000</v>
      </c>
      <c r="P7" s="22">
        <v>-4000</v>
      </c>
      <c r="Q7" s="22">
        <f>M7-K7</f>
        <v>-14000</v>
      </c>
      <c r="R7" s="22">
        <f>L7-M7</f>
        <v>-9000</v>
      </c>
    </row>
    <row r="8" spans="8:18" x14ac:dyDescent="0.35">
      <c r="H8" s="4">
        <v>1</v>
      </c>
      <c r="I8" s="22">
        <v>12500</v>
      </c>
      <c r="J8" s="22">
        <v>15500</v>
      </c>
      <c r="K8" s="22">
        <v>14500</v>
      </c>
      <c r="L8" s="22">
        <v>23000</v>
      </c>
      <c r="M8" s="22">
        <v>19500</v>
      </c>
      <c r="N8" s="22">
        <v>12500</v>
      </c>
      <c r="O8" s="22">
        <f>K8-I8</f>
        <v>2000</v>
      </c>
      <c r="P8" s="22">
        <v>1000</v>
      </c>
      <c r="Q8" s="22">
        <f t="shared" ref="Q8:Q12" si="0">M8-K8</f>
        <v>5000</v>
      </c>
      <c r="R8" s="22">
        <f t="shared" ref="R8:R12" si="1">L8-M8</f>
        <v>3500</v>
      </c>
    </row>
    <row r="9" spans="8:18" x14ac:dyDescent="0.35">
      <c r="H9" s="4">
        <v>2</v>
      </c>
      <c r="I9" s="22">
        <v>12500</v>
      </c>
      <c r="J9" s="22">
        <v>15500</v>
      </c>
      <c r="K9" s="22">
        <v>14500</v>
      </c>
      <c r="L9" s="22">
        <v>23000</v>
      </c>
      <c r="M9" s="22">
        <v>19500</v>
      </c>
      <c r="N9" s="22">
        <v>12500</v>
      </c>
      <c r="O9" s="22">
        <f t="shared" ref="O8:O12" si="2">K9-I9</f>
        <v>2000</v>
      </c>
      <c r="P9" s="22">
        <v>1000</v>
      </c>
      <c r="Q9" s="22">
        <f t="shared" si="0"/>
        <v>5000</v>
      </c>
      <c r="R9" s="22">
        <f t="shared" si="1"/>
        <v>3500</v>
      </c>
    </row>
    <row r="10" spans="8:18" x14ac:dyDescent="0.35">
      <c r="H10" s="4">
        <v>3</v>
      </c>
      <c r="I10" s="22">
        <v>12500</v>
      </c>
      <c r="J10" s="22">
        <v>15500</v>
      </c>
      <c r="K10" s="22">
        <v>14500</v>
      </c>
      <c r="L10" s="22">
        <v>23000</v>
      </c>
      <c r="M10" s="22">
        <v>19500</v>
      </c>
      <c r="N10" s="22">
        <v>12500</v>
      </c>
      <c r="O10" s="22">
        <f t="shared" si="2"/>
        <v>2000</v>
      </c>
      <c r="P10" s="22">
        <v>1000</v>
      </c>
      <c r="Q10" s="22">
        <f t="shared" si="0"/>
        <v>5000</v>
      </c>
      <c r="R10" s="22">
        <f t="shared" si="1"/>
        <v>3500</v>
      </c>
    </row>
    <row r="11" spans="8:18" x14ac:dyDescent="0.35">
      <c r="H11" s="4">
        <v>4</v>
      </c>
      <c r="I11" s="22">
        <v>12500</v>
      </c>
      <c r="J11" s="22">
        <v>15500</v>
      </c>
      <c r="K11" s="22">
        <v>14500</v>
      </c>
      <c r="L11" s="22">
        <v>23000</v>
      </c>
      <c r="M11" s="22">
        <v>19500</v>
      </c>
      <c r="N11" s="22">
        <v>12500</v>
      </c>
      <c r="O11" s="22">
        <f t="shared" si="2"/>
        <v>2000</v>
      </c>
      <c r="P11" s="22">
        <v>1000</v>
      </c>
      <c r="Q11" s="22">
        <f t="shared" si="0"/>
        <v>5000</v>
      </c>
      <c r="R11" s="22">
        <f t="shared" si="1"/>
        <v>3500</v>
      </c>
    </row>
    <row r="12" spans="8:18" x14ac:dyDescent="0.35">
      <c r="H12" s="4">
        <v>5</v>
      </c>
      <c r="I12" s="22">
        <v>14500</v>
      </c>
      <c r="J12" s="22">
        <v>18500</v>
      </c>
      <c r="K12" s="22">
        <v>17000</v>
      </c>
      <c r="L12" s="22">
        <v>27600</v>
      </c>
      <c r="M12" s="22">
        <v>23000</v>
      </c>
      <c r="N12" s="22">
        <v>14500</v>
      </c>
      <c r="O12" s="22">
        <f t="shared" si="2"/>
        <v>2500</v>
      </c>
      <c r="P12" s="22">
        <v>1500</v>
      </c>
      <c r="Q12" s="22">
        <f t="shared" si="0"/>
        <v>6000</v>
      </c>
      <c r="R12" s="22">
        <f t="shared" si="1"/>
        <v>4600</v>
      </c>
    </row>
    <row r="13" spans="8:18" x14ac:dyDescent="0.35">
      <c r="L13" s="2">
        <v>0.30230201603343709</v>
      </c>
      <c r="M13" t="s">
        <v>42</v>
      </c>
      <c r="N13" s="23">
        <f>K22</f>
        <v>0.31673215730918147</v>
      </c>
      <c r="O13" s="23">
        <f>L22</f>
        <v>0.42351998303344973</v>
      </c>
      <c r="P13" s="23">
        <f>M22</f>
        <v>0.10930725390154938</v>
      </c>
      <c r="Q13" s="23">
        <f>N22</f>
        <v>0.24228321251881413</v>
      </c>
      <c r="R13" s="23">
        <f>O22</f>
        <v>0.28991193668877302</v>
      </c>
    </row>
    <row r="16" spans="8:18" x14ac:dyDescent="0.35">
      <c r="H16" t="s">
        <v>18</v>
      </c>
      <c r="L16" s="2">
        <v>0.18</v>
      </c>
    </row>
    <row r="18" spans="9:15" x14ac:dyDescent="0.35">
      <c r="I18" s="2">
        <f>IRR(I7:I12)</f>
        <v>0.31673215730918147</v>
      </c>
      <c r="L18" s="2">
        <f>IRR(L7:L12)</f>
        <v>0.30230201603343709</v>
      </c>
    </row>
    <row r="20" spans="9:15" x14ac:dyDescent="0.35">
      <c r="J20" s="24" t="s">
        <v>29</v>
      </c>
      <c r="K20" s="24"/>
      <c r="L20" s="24"/>
      <c r="M20" s="24"/>
      <c r="N20" s="24"/>
      <c r="O20" s="24"/>
    </row>
    <row r="21" spans="9:15" x14ac:dyDescent="0.35">
      <c r="J21" s="24" t="s">
        <v>30</v>
      </c>
      <c r="K21" s="24" t="s">
        <v>36</v>
      </c>
      <c r="L21" s="24" t="s">
        <v>37</v>
      </c>
      <c r="M21" s="24" t="s">
        <v>38</v>
      </c>
      <c r="N21" s="24" t="s">
        <v>39</v>
      </c>
      <c r="O21" s="24" t="s">
        <v>40</v>
      </c>
    </row>
    <row r="22" spans="9:15" x14ac:dyDescent="0.35">
      <c r="J22" s="25" t="s">
        <v>31</v>
      </c>
      <c r="K22" s="26">
        <f>IRR(N7:N12)</f>
        <v>0.31673215730918147</v>
      </c>
      <c r="L22" s="26">
        <f>IRR(O7:O12)</f>
        <v>0.42351998303344973</v>
      </c>
      <c r="M22" s="26">
        <f>IRR(P7:P12)</f>
        <v>0.10930725390154938</v>
      </c>
      <c r="N22" s="26">
        <f>IRR(Q7:Q12)</f>
        <v>0.24228321251881413</v>
      </c>
      <c r="O22" s="27">
        <f>IRR(R7:R12)</f>
        <v>0.28991193668877302</v>
      </c>
    </row>
    <row r="23" spans="9:15" x14ac:dyDescent="0.35">
      <c r="J23" s="25" t="s">
        <v>32</v>
      </c>
      <c r="K23" s="28">
        <v>0.18</v>
      </c>
      <c r="L23" s="28">
        <v>0.18</v>
      </c>
      <c r="M23" s="28">
        <v>0.18</v>
      </c>
      <c r="N23" s="28">
        <v>0.18</v>
      </c>
      <c r="O23" s="28">
        <v>0.18</v>
      </c>
    </row>
    <row r="24" spans="9:15" x14ac:dyDescent="0.35">
      <c r="J24" s="25" t="s">
        <v>33</v>
      </c>
      <c r="K24" s="25" t="s">
        <v>43</v>
      </c>
      <c r="L24" s="25" t="s">
        <v>43</v>
      </c>
      <c r="M24" s="25" t="s">
        <v>44</v>
      </c>
      <c r="N24" s="25" t="s">
        <v>43</v>
      </c>
      <c r="O24" s="25" t="s">
        <v>43</v>
      </c>
    </row>
    <row r="25" spans="9:15" x14ac:dyDescent="0.35">
      <c r="J25" s="25" t="s">
        <v>34</v>
      </c>
      <c r="K25" s="25" t="s">
        <v>13</v>
      </c>
      <c r="L25" s="25" t="s">
        <v>15</v>
      </c>
      <c r="M25" s="25" t="s">
        <v>15</v>
      </c>
      <c r="N25" s="25" t="s">
        <v>46</v>
      </c>
      <c r="O25" s="29" t="s">
        <v>16</v>
      </c>
    </row>
    <row r="26" spans="9:15" x14ac:dyDescent="0.35">
      <c r="J26" s="25" t="s">
        <v>35</v>
      </c>
      <c r="K26" s="25" t="s">
        <v>45</v>
      </c>
      <c r="L26" s="25" t="s">
        <v>13</v>
      </c>
      <c r="M26" s="25" t="s">
        <v>14</v>
      </c>
      <c r="N26" s="25" t="s">
        <v>15</v>
      </c>
      <c r="O26" s="25" t="s">
        <v>17</v>
      </c>
    </row>
  </sheetData>
  <mergeCells count="1">
    <mergeCell ref="I5:M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DD6F-F0B3-40AE-9C1C-E6EFB11CC6E1}">
  <dimension ref="B3:N17"/>
  <sheetViews>
    <sheetView zoomScale="85" zoomScaleNormal="85" workbookViewId="0">
      <selection activeCell="J11" sqref="J11"/>
    </sheetView>
  </sheetViews>
  <sheetFormatPr baseColWidth="10" defaultRowHeight="14.5" x14ac:dyDescent="0.35"/>
  <cols>
    <col min="2" max="2" width="28.1796875" customWidth="1"/>
    <col min="11" max="11" width="13.54296875" bestFit="1" customWidth="1"/>
    <col min="12" max="12" width="22.7265625" bestFit="1" customWidth="1"/>
  </cols>
  <sheetData>
    <row r="3" spans="9:14" ht="43.5" x14ac:dyDescent="0.35">
      <c r="I3" s="13" t="s">
        <v>19</v>
      </c>
      <c r="J3" s="14"/>
      <c r="K3" s="7" t="s">
        <v>22</v>
      </c>
      <c r="L3" s="7" t="s">
        <v>23</v>
      </c>
      <c r="M3" s="10" t="s">
        <v>25</v>
      </c>
      <c r="N3" s="16"/>
    </row>
    <row r="4" spans="9:14" x14ac:dyDescent="0.35">
      <c r="I4" s="13" t="s">
        <v>20</v>
      </c>
      <c r="J4" s="14"/>
      <c r="K4" s="8">
        <v>2800000</v>
      </c>
      <c r="L4" s="9">
        <v>0.17</v>
      </c>
      <c r="M4" s="20">
        <f>K4/K6</f>
        <v>0.56000000000000005</v>
      </c>
    </row>
    <row r="5" spans="9:14" x14ac:dyDescent="0.35">
      <c r="I5" s="11" t="s">
        <v>21</v>
      </c>
      <c r="J5" s="12"/>
      <c r="K5" s="8">
        <v>2200000</v>
      </c>
      <c r="L5" s="9">
        <v>0.15</v>
      </c>
      <c r="M5" s="20">
        <f>K5/K6</f>
        <v>0.44</v>
      </c>
    </row>
    <row r="6" spans="9:14" x14ac:dyDescent="0.35">
      <c r="K6" s="17">
        <f>SUM(K4:K5)</f>
        <v>5000000</v>
      </c>
      <c r="L6" s="15"/>
      <c r="M6" s="18">
        <f>SUM(M4:M5)</f>
        <v>1</v>
      </c>
    </row>
    <row r="7" spans="9:14" x14ac:dyDescent="0.35">
      <c r="I7" t="s">
        <v>24</v>
      </c>
    </row>
    <row r="9" spans="9:14" x14ac:dyDescent="0.35">
      <c r="I9" t="s">
        <v>26</v>
      </c>
    </row>
    <row r="17" spans="2:2" ht="74" customHeight="1" x14ac:dyDescent="0.6">
      <c r="B17" s="19" t="s">
        <v>27</v>
      </c>
    </row>
  </sheetData>
  <mergeCells count="3">
    <mergeCell ref="I5:J5"/>
    <mergeCell ref="I4:J4"/>
    <mergeCell ref="I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A13B-0BE3-4DB9-97FD-6AE1E130A65F}">
  <dimension ref="K4:T24"/>
  <sheetViews>
    <sheetView tabSelected="1" topLeftCell="D1" workbookViewId="0">
      <selection activeCell="O22" sqref="O22"/>
    </sheetView>
  </sheetViews>
  <sheetFormatPr baseColWidth="10" defaultRowHeight="14.5" x14ac:dyDescent="0.35"/>
  <cols>
    <col min="12" max="14" width="12.453125" bestFit="1" customWidth="1"/>
  </cols>
  <sheetData>
    <row r="4" spans="11:20" x14ac:dyDescent="0.35">
      <c r="K4" s="32"/>
      <c r="L4" s="32" t="s">
        <v>54</v>
      </c>
      <c r="M4" s="32" t="s">
        <v>55</v>
      </c>
      <c r="N4" s="32" t="s">
        <v>56</v>
      </c>
      <c r="O4" s="32"/>
      <c r="P4" s="32"/>
    </row>
    <row r="5" spans="11:20" x14ac:dyDescent="0.35">
      <c r="K5" s="32">
        <v>0</v>
      </c>
      <c r="L5" s="33">
        <v>0.35</v>
      </c>
      <c r="M5" s="32">
        <v>0</v>
      </c>
      <c r="N5" s="34">
        <v>70000</v>
      </c>
      <c r="O5" s="32"/>
      <c r="P5" s="32"/>
    </row>
    <row r="6" spans="11:20" x14ac:dyDescent="0.35">
      <c r="K6" s="32">
        <v>1</v>
      </c>
      <c r="L6" s="34"/>
      <c r="M6" s="34">
        <v>64350</v>
      </c>
      <c r="N6" s="34"/>
      <c r="O6" s="32"/>
      <c r="P6" s="32"/>
    </row>
    <row r="7" spans="11:20" x14ac:dyDescent="0.35">
      <c r="K7" s="32">
        <v>2</v>
      </c>
      <c r="L7" s="34"/>
      <c r="M7" s="34">
        <v>64350</v>
      </c>
      <c r="N7" s="34"/>
      <c r="O7" s="32"/>
      <c r="P7" s="32"/>
      <c r="Q7" s="32"/>
      <c r="R7" s="32"/>
      <c r="S7" s="32"/>
      <c r="T7" s="32"/>
    </row>
    <row r="8" spans="11:20" x14ac:dyDescent="0.35">
      <c r="K8" s="32">
        <v>3</v>
      </c>
      <c r="L8" s="34">
        <v>65000</v>
      </c>
      <c r="M8" s="34">
        <v>64350</v>
      </c>
      <c r="N8" s="34"/>
      <c r="O8" s="32"/>
      <c r="P8" s="32"/>
      <c r="Q8" s="32"/>
      <c r="R8" s="32"/>
      <c r="S8" s="32"/>
      <c r="T8" s="32"/>
    </row>
    <row r="9" spans="11:20" x14ac:dyDescent="0.35">
      <c r="K9" s="32">
        <v>4</v>
      </c>
      <c r="L9" s="34"/>
      <c r="M9" s="34"/>
      <c r="N9" s="34">
        <v>125000</v>
      </c>
      <c r="O9" s="32"/>
      <c r="P9" s="32"/>
      <c r="Q9" s="32"/>
      <c r="R9" s="32"/>
      <c r="S9" s="32"/>
      <c r="T9" s="32"/>
    </row>
    <row r="10" spans="11:20" x14ac:dyDescent="0.35">
      <c r="K10" s="32">
        <v>5</v>
      </c>
      <c r="L10" s="34">
        <v>65000</v>
      </c>
      <c r="M10" s="34"/>
      <c r="N10" s="34"/>
      <c r="O10" s="32"/>
      <c r="P10" s="32"/>
      <c r="Q10" s="32"/>
      <c r="R10" s="32"/>
      <c r="S10" s="32"/>
      <c r="T10" s="32"/>
    </row>
    <row r="11" spans="11:20" x14ac:dyDescent="0.35">
      <c r="K11" s="32"/>
      <c r="L11" s="34">
        <f>NPV(1.8%,L6:L10)</f>
        <v>126572.38469822179</v>
      </c>
      <c r="M11" s="34">
        <f>NPV(1.8%,M6:M10)</f>
        <v>186303.20319375204</v>
      </c>
      <c r="N11" s="34">
        <f>NPV(1.8%,N6:N10)</f>
        <v>122789.78388998035</v>
      </c>
      <c r="O11" s="32"/>
      <c r="P11" s="32"/>
      <c r="Q11" s="32"/>
      <c r="R11" s="32"/>
      <c r="S11" s="32"/>
      <c r="T11" s="32"/>
    </row>
    <row r="12" spans="11:20" x14ac:dyDescent="0.35"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1:20" x14ac:dyDescent="0.35">
      <c r="K13" s="32" t="s">
        <v>58</v>
      </c>
      <c r="L13" s="32">
        <f>SUM(L6:L10)</f>
        <v>130000</v>
      </c>
      <c r="M13" s="32">
        <f>SUM(M6:M10)</f>
        <v>193050</v>
      </c>
      <c r="N13" s="32">
        <f>SUM(N6:N10)</f>
        <v>125000</v>
      </c>
      <c r="O13" s="32"/>
      <c r="P13" s="32"/>
      <c r="Q13" s="32"/>
      <c r="R13" s="32"/>
      <c r="S13" s="32"/>
      <c r="T13" s="32"/>
    </row>
    <row r="14" spans="11:20" x14ac:dyDescent="0.35">
      <c r="K14" s="32" t="s">
        <v>49</v>
      </c>
      <c r="L14" s="34">
        <f>L11</f>
        <v>126572.38469822179</v>
      </c>
      <c r="M14" s="34">
        <f>M11</f>
        <v>186303.20319375204</v>
      </c>
      <c r="N14" s="34">
        <f>N11</f>
        <v>122789.78388998035</v>
      </c>
      <c r="O14" s="32"/>
      <c r="P14" s="32"/>
      <c r="Q14" s="32"/>
      <c r="R14" s="32"/>
      <c r="S14" s="32"/>
      <c r="T14" s="32"/>
    </row>
    <row r="15" spans="11:20" x14ac:dyDescent="0.35">
      <c r="K15" s="32" t="s">
        <v>59</v>
      </c>
      <c r="L15" s="34">
        <f>L13-L14</f>
        <v>3427.6153017782053</v>
      </c>
      <c r="M15" s="34">
        <f t="shared" ref="M15:N15" si="0">M13-M14</f>
        <v>6746.7968062479631</v>
      </c>
      <c r="N15" s="34">
        <f t="shared" si="0"/>
        <v>2210.2161100196536</v>
      </c>
      <c r="O15" s="32"/>
      <c r="P15" s="32"/>
      <c r="Q15" s="32"/>
      <c r="R15" s="32"/>
      <c r="S15" s="32"/>
      <c r="T15" s="32"/>
    </row>
    <row r="16" spans="11:20" x14ac:dyDescent="0.35">
      <c r="K16" s="32"/>
      <c r="L16" s="33"/>
      <c r="M16" s="32"/>
      <c r="N16" s="32"/>
      <c r="O16" s="32"/>
      <c r="P16" s="32"/>
      <c r="Q16" s="32"/>
      <c r="R16" s="32"/>
      <c r="S16" s="32"/>
      <c r="T16" s="32"/>
    </row>
    <row r="17" spans="11:20" x14ac:dyDescent="0.35">
      <c r="K17" s="32" t="s">
        <v>60</v>
      </c>
      <c r="L17" s="35">
        <f>L14*(100/65)</f>
        <v>194726.74568957201</v>
      </c>
      <c r="M17" s="35">
        <f>M14+M5</f>
        <v>186303.20319375204</v>
      </c>
      <c r="N17" s="35">
        <f>N14+N5</f>
        <v>192789.78388998035</v>
      </c>
      <c r="O17" s="36" t="s">
        <v>61</v>
      </c>
      <c r="P17" s="36"/>
      <c r="Q17" s="36"/>
      <c r="R17" s="32"/>
      <c r="S17" s="32"/>
      <c r="T17" s="32"/>
    </row>
    <row r="21" spans="11:20" x14ac:dyDescent="0.35">
      <c r="K21" s="32"/>
      <c r="L21" s="32" t="s">
        <v>51</v>
      </c>
      <c r="M21" s="37" t="s">
        <v>52</v>
      </c>
      <c r="N21" s="32" t="s">
        <v>53</v>
      </c>
    </row>
    <row r="22" spans="11:20" x14ac:dyDescent="0.35">
      <c r="K22" s="32"/>
      <c r="L22" s="32" t="s">
        <v>51</v>
      </c>
      <c r="M22" s="32">
        <f>21.6/12</f>
        <v>1.8</v>
      </c>
      <c r="N22" s="32" t="s">
        <v>57</v>
      </c>
    </row>
    <row r="23" spans="11:20" x14ac:dyDescent="0.35">
      <c r="K23" s="32"/>
      <c r="L23" s="32"/>
      <c r="M23" s="32"/>
      <c r="N23" s="32"/>
    </row>
    <row r="24" spans="11:20" x14ac:dyDescent="0.35">
      <c r="K24" s="32"/>
      <c r="L24" s="32"/>
      <c r="M24" s="32"/>
      <c r="N24" s="32"/>
    </row>
  </sheetData>
  <mergeCells count="1">
    <mergeCell ref="O17:Q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2022-05-02T20:29:57Z</dcterms:created>
  <dcterms:modified xsi:type="dcterms:W3CDTF">2022-05-02T23:23:59Z</dcterms:modified>
</cp:coreProperties>
</file>