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13_ncr:1_{5CEB6B07-BF41-4EC0-A159-A19C92B5C458}" xr6:coauthVersionLast="47" xr6:coauthVersionMax="47" xr10:uidLastSave="{00000000-0000-0000-0000-000000000000}"/>
  <bookViews>
    <workbookView xWindow="-120" yWindow="-120" windowWidth="29040" windowHeight="15840" xr2:uid="{2402AE94-EE30-4626-A1AA-9C0ED9AD8E44}"/>
  </bookViews>
  <sheets>
    <sheet name="1" sheetId="1" r:id="rId1"/>
    <sheet name="2" sheetId="2" r:id="rId2"/>
    <sheet name="3" sheetId="4" r:id="rId3"/>
    <sheet name="4" sheetId="5" r:id="rId4"/>
    <sheet name="5" sheetId="7" r:id="rId5"/>
    <sheet name="6" sheetId="8" r:id="rId6"/>
    <sheet name="7" sheetId="9" r:id="rId7"/>
    <sheet name="8" sheetId="10" r:id="rId8"/>
    <sheet name="9" sheetId="11" r:id="rId9"/>
    <sheet name="10" sheetId="12" r:id="rId10"/>
    <sheet name="Formulario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1" l="1"/>
  <c r="I20" i="5"/>
  <c r="C25" i="12"/>
  <c r="H23" i="11"/>
  <c r="K23" i="11"/>
  <c r="H20" i="11"/>
  <c r="D20" i="11"/>
  <c r="H16" i="11"/>
  <c r="I17" i="10"/>
  <c r="I26" i="10"/>
  <c r="I22" i="10"/>
  <c r="I23" i="10" s="1"/>
  <c r="H25" i="9"/>
  <c r="L23" i="9"/>
  <c r="J23" i="9"/>
  <c r="I8" i="8"/>
  <c r="H10" i="7"/>
  <c r="I27" i="4"/>
  <c r="I26" i="4"/>
  <c r="K26" i="4" s="1"/>
  <c r="M22" i="4"/>
  <c r="M24" i="2"/>
</calcChain>
</file>

<file path=xl/sharedStrings.xml><?xml version="1.0" encoding="utf-8"?>
<sst xmlns="http://schemas.openxmlformats.org/spreadsheetml/2006/main" count="193" uniqueCount="44">
  <si>
    <t>F</t>
  </si>
  <si>
    <t>=</t>
  </si>
  <si>
    <t>?</t>
  </si>
  <si>
    <t>i</t>
  </si>
  <si>
    <t>n (anios)</t>
  </si>
  <si>
    <t>P</t>
  </si>
  <si>
    <t>F=</t>
  </si>
  <si>
    <t>TABLA</t>
  </si>
  <si>
    <t>A</t>
  </si>
  <si>
    <t>P/A</t>
  </si>
  <si>
    <t>P/G</t>
  </si>
  <si>
    <t>A =</t>
  </si>
  <si>
    <t>G</t>
  </si>
  <si>
    <t>1000=A*(P/A,5%,6)-75*(P/G,5%,6)</t>
  </si>
  <si>
    <t>F =</t>
  </si>
  <si>
    <t>F= 500*(F/A,14%,5)</t>
  </si>
  <si>
    <t>años</t>
  </si>
  <si>
    <t>i=</t>
  </si>
  <si>
    <t>Tabla de datos</t>
  </si>
  <si>
    <t>n (años)</t>
  </si>
  <si>
    <t>anual</t>
  </si>
  <si>
    <t>A=</t>
  </si>
  <si>
    <t xml:space="preserve"> =</t>
  </si>
  <si>
    <t>n*P</t>
  </si>
  <si>
    <t>F1</t>
  </si>
  <si>
    <t>F2</t>
  </si>
  <si>
    <t>F3</t>
  </si>
  <si>
    <t>P1</t>
  </si>
  <si>
    <t>P2</t>
  </si>
  <si>
    <t>P3</t>
  </si>
  <si>
    <t>P=</t>
  </si>
  <si>
    <t xml:space="preserve"> +</t>
  </si>
  <si>
    <t>(1+0.2)POT(1)</t>
  </si>
  <si>
    <t>(1+0.2)POT(3)</t>
  </si>
  <si>
    <t>2 años</t>
  </si>
  <si>
    <t>1año</t>
  </si>
  <si>
    <t>3años</t>
  </si>
  <si>
    <t>Pg =</t>
  </si>
  <si>
    <t xml:space="preserve"> -</t>
  </si>
  <si>
    <t>1-(1+0.12)POT-5</t>
  </si>
  <si>
    <t>G=</t>
  </si>
  <si>
    <t>D=</t>
  </si>
  <si>
    <t>D,A</t>
  </si>
  <si>
    <t>E,g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</si>
</sst>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44" formatCode="_-&quot;Q&quot;* #,##0.00_-;\-&quot;Q&quot;* #,##0.00_-;_-&quot;Q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44" fontId="0" fillId="0" borderId="0" xfId="0" applyNumberFormat="1"/>
    <xf numFmtId="0" fontId="7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9" fontId="3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4" fontId="3" fillId="0" borderId="2" xfId="1" applyFont="1" applyFill="1" applyBorder="1" applyAlignment="1">
      <alignment horizontal="center" vertical="center"/>
    </xf>
    <xf numFmtId="0" fontId="0" fillId="0" borderId="2" xfId="0" applyBorder="1"/>
    <xf numFmtId="44" fontId="0" fillId="2" borderId="0" xfId="1" applyFont="1" applyFill="1" applyAlignment="1">
      <alignment horizontal="center" vertical="center"/>
    </xf>
    <xf numFmtId="9" fontId="0" fillId="0" borderId="0" xfId="0" applyNumberFormat="1"/>
    <xf numFmtId="44" fontId="0" fillId="0" borderId="0" xfId="1" applyFont="1"/>
    <xf numFmtId="0" fontId="10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/>
    <xf numFmtId="2" fontId="6" fillId="0" borderId="0" xfId="0" applyNumberFormat="1" applyFont="1" applyFill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4" fontId="5" fillId="0" borderId="2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9" fontId="5" fillId="0" borderId="2" xfId="2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44" fontId="6" fillId="2" borderId="2" xfId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4" fontId="0" fillId="0" borderId="2" xfId="1" applyFont="1" applyBorder="1"/>
    <xf numFmtId="8" fontId="0" fillId="0" borderId="0" xfId="0" applyNumberFormat="1"/>
    <xf numFmtId="0" fontId="0" fillId="0" borderId="7" xfId="0" applyBorder="1"/>
    <xf numFmtId="2" fontId="0" fillId="0" borderId="7" xfId="0" applyNumberFormat="1" applyBorder="1"/>
    <xf numFmtId="0" fontId="0" fillId="2" borderId="0" xfId="0" applyFill="1"/>
    <xf numFmtId="44" fontId="0" fillId="2" borderId="0" xfId="1" applyFont="1" applyFill="1"/>
    <xf numFmtId="44" fontId="0" fillId="2" borderId="0" xfId="0" applyNumberFormat="1" applyFill="1"/>
    <xf numFmtId="8" fontId="0" fillId="2" borderId="0" xfId="1" applyNumberFormat="1" applyFont="1" applyFill="1"/>
    <xf numFmtId="8" fontId="0" fillId="2" borderId="0" xfId="0" applyNumberFormat="1" applyFill="1"/>
    <xf numFmtId="0" fontId="0" fillId="0" borderId="2" xfId="0" applyFill="1" applyBorder="1"/>
    <xf numFmtId="2" fontId="0" fillId="2" borderId="0" xfId="0" applyNumberFormat="1" applyFill="1"/>
    <xf numFmtId="44" fontId="0" fillId="0" borderId="2" xfId="0" applyNumberFormat="1" applyBorder="1"/>
    <xf numFmtId="0" fontId="5" fillId="0" borderId="0" xfId="0" applyFont="1" applyFill="1" applyBorder="1" applyAlignment="1">
      <alignment horizontal="center" vertical="center"/>
    </xf>
    <xf numFmtId="10" fontId="0" fillId="0" borderId="0" xfId="0" applyNumberFormat="1"/>
    <xf numFmtId="9" fontId="5" fillId="0" borderId="2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653461</xdr:colOff>
      <xdr:row>1</xdr:row>
      <xdr:rowOff>24569</xdr:rowOff>
    </xdr:from>
    <xdr:to>
      <xdr:col>17</xdr:col>
      <xdr:colOff>686257</xdr:colOff>
      <xdr:row>16</xdr:row>
      <xdr:rowOff>3613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A82EA1-5A09-4094-8E11-D81CA9F710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147" t="24352" r="10238" b="12749"/>
        <a:stretch/>
      </xdr:blipFill>
      <xdr:spPr>
        <a:xfrm>
          <a:off x="7183013" y="215069"/>
          <a:ext cx="3967606" cy="2843113"/>
        </a:xfrm>
        <a:prstGeom prst="rect">
          <a:avLst/>
        </a:prstGeom>
      </xdr:spPr>
    </xdr:pic>
    <xdr:clientData/>
  </xdr:twoCellAnchor>
  <xdr:twoCellAnchor>
    <xdr:from>
      <xdr:col>0</xdr:col>
      <xdr:colOff>752593</xdr:colOff>
      <xdr:row>12</xdr:row>
      <xdr:rowOff>7839</xdr:rowOff>
    </xdr:from>
    <xdr:to>
      <xdr:col>0</xdr:col>
      <xdr:colOff>752593</xdr:colOff>
      <xdr:row>18</xdr:row>
      <xdr:rowOff>23518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05D2631-2A4F-4600-920F-60F88246B618}"/>
            </a:ext>
          </a:extLst>
        </xdr:cNvPr>
        <xdr:cNvCxnSpPr/>
      </xdr:nvCxnSpPr>
      <xdr:spPr>
        <a:xfrm>
          <a:off x="752593" y="2458939"/>
          <a:ext cx="0" cy="11205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275391</xdr:colOff>
      <xdr:row>17</xdr:row>
      <xdr:rowOff>179414</xdr:rowOff>
    </xdr:from>
    <xdr:ext cx="980910" cy="280205"/>
    <xdr:sp macro="" textlink="$M$27">
      <xdr:nvSpPr>
        <xdr:cNvPr id="7" name="CuadroTexto 6">
          <a:extLst>
            <a:ext uri="{FF2B5EF4-FFF2-40B4-BE49-F238E27FC236}">
              <a16:creationId xmlns:a16="http://schemas.microsoft.com/office/drawing/2014/main" id="{84FB5F3A-1D9C-4A99-9F85-F271990A5796}"/>
            </a:ext>
          </a:extLst>
        </xdr:cNvPr>
        <xdr:cNvSpPr txBox="1"/>
      </xdr:nvSpPr>
      <xdr:spPr>
        <a:xfrm>
          <a:off x="275391" y="3437621"/>
          <a:ext cx="98091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8084F72C-7396-4EA8-9587-893C7D37A9C8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Q25,000.00 </a:t>
          </a:fld>
          <a:endParaRPr lang="es-GT" sz="1100"/>
        </a:p>
      </xdr:txBody>
    </xdr:sp>
    <xdr:clientData/>
  </xdr:oneCellAnchor>
  <xdr:oneCellAnchor>
    <xdr:from>
      <xdr:col>7</xdr:col>
      <xdr:colOff>300365</xdr:colOff>
      <xdr:row>6</xdr:row>
      <xdr:rowOff>114681</xdr:rowOff>
    </xdr:from>
    <xdr:ext cx="38510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6A4C43C-9C6A-4F47-A5BB-B5E5E736442B}"/>
            </a:ext>
          </a:extLst>
        </xdr:cNvPr>
        <xdr:cNvSpPr txBox="1"/>
      </xdr:nvSpPr>
      <xdr:spPr>
        <a:xfrm>
          <a:off x="3838222" y="1411895"/>
          <a:ext cx="385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F=?</a:t>
          </a:r>
        </a:p>
      </xdr:txBody>
    </xdr:sp>
    <xdr:clientData/>
  </xdr:oneCellAnchor>
  <xdr:twoCellAnchor>
    <xdr:from>
      <xdr:col>8</xdr:col>
      <xdr:colOff>12244</xdr:colOff>
      <xdr:row>8</xdr:row>
      <xdr:rowOff>8433</xdr:rowOff>
    </xdr:from>
    <xdr:to>
      <xdr:col>8</xdr:col>
      <xdr:colOff>15679</xdr:colOff>
      <xdr:row>12</xdr:row>
      <xdr:rowOff>2576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A5BFC394-89E5-4099-8067-DDB62A87B0BE}"/>
            </a:ext>
          </a:extLst>
        </xdr:cNvPr>
        <xdr:cNvCxnSpPr/>
      </xdr:nvCxnSpPr>
      <xdr:spPr>
        <a:xfrm flipH="1" flipV="1">
          <a:off x="4012744" y="1704790"/>
          <a:ext cx="3435" cy="7561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0</xdr:colOff>
      <xdr:row>21</xdr:row>
      <xdr:rowOff>2867</xdr:rowOff>
    </xdr:from>
    <xdr:ext cx="1409745" cy="17440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3377D7-592D-4961-90D5-7C4C050B738E}"/>
                </a:ext>
              </a:extLst>
            </xdr:cNvPr>
            <xdr:cNvSpPr txBox="1"/>
          </xdr:nvSpPr>
          <xdr:spPr>
            <a:xfrm>
              <a:off x="10464362" y="4009936"/>
              <a:ext cx="1409745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GT" sz="110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2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5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,0</m:t>
                    </m:r>
                    <m:r>
                      <a:rPr lang="es-GT" sz="1100" i="0">
                        <a:latin typeface="Cambria Math" panose="02040503050406030204" pitchFamily="18" charset="0"/>
                      </a:rPr>
                      <m:t>00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s-GT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GT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GT" sz="1100" i="0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0.2</m:t>
                            </m:r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</m:t>
                        </m:r>
                      </m:sup>
                    </m:sSup>
                  </m:oMath>
                </m:oMathPara>
              </a14:m>
              <a:endParaRPr lang="es-GT" sz="1100"/>
            </a:p>
          </xdr:txBody>
        </xdr:sp>
      </mc:Choice>
      <mc:Fallback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6B3377D7-592D-4961-90D5-7C4C050B738E}"/>
                </a:ext>
              </a:extLst>
            </xdr:cNvPr>
            <xdr:cNvSpPr txBox="1"/>
          </xdr:nvSpPr>
          <xdr:spPr>
            <a:xfrm>
              <a:off x="10464362" y="4009936"/>
              <a:ext cx="1409745" cy="17440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GT" sz="1100" i="0">
                  <a:latin typeface="Cambria Math" panose="02040503050406030204" pitchFamily="18" charset="0"/>
                </a:rPr>
                <a:t>𝐹=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s-GT" sz="110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,0</a:t>
              </a:r>
              <a:r>
                <a:rPr lang="es-GT" sz="1100" i="0">
                  <a:latin typeface="Cambria Math" panose="02040503050406030204" pitchFamily="18" charset="0"/>
                </a:rPr>
                <a:t>00</a:t>
              </a:r>
              <a:r>
                <a:rPr lang="es-ES" sz="1100" b="0" i="0">
                  <a:latin typeface="Cambria Math" panose="02040503050406030204" pitchFamily="18" charset="0"/>
                </a:rPr>
                <a:t>/</a:t>
              </a:r>
              <a:r>
                <a:rPr lang="es-GT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GT" sz="1100" i="0">
                  <a:latin typeface="Cambria Math" panose="02040503050406030204" pitchFamily="18" charset="0"/>
                </a:rPr>
                <a:t>1+</a:t>
              </a:r>
              <a:r>
                <a:rPr lang="en-US" sz="1100" b="0" i="0">
                  <a:latin typeface="Cambria Math" panose="02040503050406030204" pitchFamily="18" charset="0"/>
                </a:rPr>
                <a:t>0.2)</a:t>
              </a:r>
              <a:r>
                <a:rPr lang="es-GT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7</a:t>
              </a:r>
              <a:endParaRPr lang="es-GT" sz="1100"/>
            </a:p>
          </xdr:txBody>
        </xdr:sp>
      </mc:Fallback>
    </mc:AlternateContent>
    <xdr:clientData/>
  </xdr:oneCellAnchor>
  <xdr:twoCellAnchor editAs="oneCell">
    <xdr:from>
      <xdr:col>0</xdr:col>
      <xdr:colOff>508000</xdr:colOff>
      <xdr:row>0</xdr:row>
      <xdr:rowOff>145143</xdr:rowOff>
    </xdr:from>
    <xdr:to>
      <xdr:col>12</xdr:col>
      <xdr:colOff>81702</xdr:colOff>
      <xdr:row>5</xdr:row>
      <xdr:rowOff>34096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74549FEA-1D10-44F5-A217-F2F470377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8000" y="145143"/>
          <a:ext cx="6322845" cy="852714"/>
        </a:xfrm>
        <a:prstGeom prst="rect">
          <a:avLst/>
        </a:prstGeom>
      </xdr:spPr>
    </xdr:pic>
    <xdr:clientData/>
  </xdr:twoCellAnchor>
  <xdr:twoCellAnchor>
    <xdr:from>
      <xdr:col>0</xdr:col>
      <xdr:colOff>605673</xdr:colOff>
      <xdr:row>15</xdr:row>
      <xdr:rowOff>147290</xdr:rowOff>
    </xdr:from>
    <xdr:to>
      <xdr:col>9</xdr:col>
      <xdr:colOff>618298</xdr:colOff>
      <xdr:row>23</xdr:row>
      <xdr:rowOff>183621</xdr:rowOff>
    </xdr:to>
    <xdr:sp macro="" textlink="">
      <xdr:nvSpPr>
        <xdr:cNvPr id="20" name="Flecha: curvada hacia arriba 19">
          <a:extLst>
            <a:ext uri="{FF2B5EF4-FFF2-40B4-BE49-F238E27FC236}">
              <a16:creationId xmlns:a16="http://schemas.microsoft.com/office/drawing/2014/main" id="{0F6B051E-403F-4DE2-A9C9-87DC800F6658}"/>
            </a:ext>
          </a:extLst>
        </xdr:cNvPr>
        <xdr:cNvSpPr/>
      </xdr:nvSpPr>
      <xdr:spPr>
        <a:xfrm rot="20250632">
          <a:off x="605673" y="3188721"/>
          <a:ext cx="4256177" cy="1560331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620201</xdr:colOff>
      <xdr:row>11</xdr:row>
      <xdr:rowOff>105056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8AC638A-FC5E-4634-90A4-CC9D23B5B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706801" cy="2010056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12</xdr:row>
      <xdr:rowOff>133350</xdr:rowOff>
    </xdr:from>
    <xdr:to>
      <xdr:col>16</xdr:col>
      <xdr:colOff>29358</xdr:colOff>
      <xdr:row>16</xdr:row>
      <xdr:rowOff>9626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BACE2BB-BD89-44E1-9D6B-091414286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2419350"/>
          <a:ext cx="5611008" cy="724001"/>
        </a:xfrm>
        <a:prstGeom prst="rect">
          <a:avLst/>
        </a:prstGeom>
      </xdr:spPr>
    </xdr:pic>
    <xdr:clientData/>
  </xdr:twoCellAnchor>
  <xdr:twoCellAnchor editAs="oneCell">
    <xdr:from>
      <xdr:col>9</xdr:col>
      <xdr:colOff>352425</xdr:colOff>
      <xdr:row>16</xdr:row>
      <xdr:rowOff>123825</xdr:rowOff>
    </xdr:from>
    <xdr:to>
      <xdr:col>11</xdr:col>
      <xdr:colOff>686059</xdr:colOff>
      <xdr:row>20</xdr:row>
      <xdr:rowOff>57252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8AA4E2A-6A94-4957-AA8A-A26C42821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39025" y="3257550"/>
          <a:ext cx="1857634" cy="733527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21</xdr:row>
      <xdr:rowOff>47625</xdr:rowOff>
    </xdr:from>
    <xdr:to>
      <xdr:col>12</xdr:col>
      <xdr:colOff>495655</xdr:colOff>
      <xdr:row>27</xdr:row>
      <xdr:rowOff>133521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A5C62DB-859B-4E32-A36F-906B2672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24725" y="4181475"/>
          <a:ext cx="2543530" cy="122889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2</xdr:row>
      <xdr:rowOff>47625</xdr:rowOff>
    </xdr:from>
    <xdr:to>
      <xdr:col>14</xdr:col>
      <xdr:colOff>190500</xdr:colOff>
      <xdr:row>49</xdr:row>
      <xdr:rowOff>52009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7CA7F-AEAF-4406-A9A8-47E3CCD4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428625"/>
          <a:ext cx="9258300" cy="89578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461368</xdr:colOff>
      <xdr:row>12</xdr:row>
      <xdr:rowOff>178593</xdr:rowOff>
    </xdr:from>
    <xdr:to>
      <xdr:col>2</xdr:col>
      <xdr:colOff>7839</xdr:colOff>
      <xdr:row>20</xdr:row>
      <xdr:rowOff>180309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9D66FD4-AA3D-4019-9162-CEBF513AFDBC}"/>
            </a:ext>
          </a:extLst>
        </xdr:cNvPr>
        <xdr:cNvCxnSpPr/>
      </xdr:nvCxnSpPr>
      <xdr:spPr>
        <a:xfrm>
          <a:off x="1221800" y="2593161"/>
          <a:ext cx="9002" cy="1459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1316</xdr:colOff>
      <xdr:row>13</xdr:row>
      <xdr:rowOff>1091</xdr:rowOff>
    </xdr:from>
    <xdr:to>
      <xdr:col>3</xdr:col>
      <xdr:colOff>7839</xdr:colOff>
      <xdr:row>20</xdr:row>
      <xdr:rowOff>31358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6C84BF3D-7063-4D3F-AF66-CAD1C54E0CB0}"/>
            </a:ext>
          </a:extLst>
        </xdr:cNvPr>
        <xdr:cNvCxnSpPr/>
      </xdr:nvCxnSpPr>
      <xdr:spPr>
        <a:xfrm>
          <a:off x="1686810" y="2611647"/>
          <a:ext cx="6523" cy="12924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2184</xdr:colOff>
      <xdr:row>12</xdr:row>
      <xdr:rowOff>173334</xdr:rowOff>
    </xdr:from>
    <xdr:to>
      <xdr:col>4</xdr:col>
      <xdr:colOff>7839</xdr:colOff>
      <xdr:row>19</xdr:row>
      <xdr:rowOff>7840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A350DB2-4AFA-41E4-B78A-194DFA2130AE}"/>
            </a:ext>
          </a:extLst>
        </xdr:cNvPr>
        <xdr:cNvCxnSpPr/>
      </xdr:nvCxnSpPr>
      <xdr:spPr>
        <a:xfrm>
          <a:off x="2150209" y="2587902"/>
          <a:ext cx="5655" cy="11123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3275</xdr:colOff>
      <xdr:row>12</xdr:row>
      <xdr:rowOff>174426</xdr:rowOff>
    </xdr:from>
    <xdr:to>
      <xdr:col>5</xdr:col>
      <xdr:colOff>4960</xdr:colOff>
      <xdr:row>18</xdr:row>
      <xdr:rowOff>7441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2D151A5B-8979-4075-961E-32F6D9D6717C}"/>
            </a:ext>
          </a:extLst>
        </xdr:cNvPr>
        <xdr:cNvCxnSpPr/>
      </xdr:nvCxnSpPr>
      <xdr:spPr>
        <a:xfrm>
          <a:off x="2619475" y="2600126"/>
          <a:ext cx="1685" cy="9506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1886</xdr:colOff>
      <xdr:row>12</xdr:row>
      <xdr:rowOff>177998</xdr:rowOff>
    </xdr:from>
    <xdr:to>
      <xdr:col>6</xdr:col>
      <xdr:colOff>7840</xdr:colOff>
      <xdr:row>16</xdr:row>
      <xdr:rowOff>172470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CA2782BB-55D6-4B77-AF19-2A55D02B6334}"/>
            </a:ext>
          </a:extLst>
        </xdr:cNvPr>
        <xdr:cNvCxnSpPr/>
      </xdr:nvCxnSpPr>
      <xdr:spPr>
        <a:xfrm>
          <a:off x="3074972" y="2592566"/>
          <a:ext cx="5954" cy="7313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181570</xdr:rowOff>
    </xdr:from>
    <xdr:to>
      <xdr:col>7</xdr:col>
      <xdr:colOff>498</xdr:colOff>
      <xdr:row>16</xdr:row>
      <xdr:rowOff>54877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8C2F21E2-8BAA-4F0C-BF8D-52B6D6990596}"/>
            </a:ext>
          </a:extLst>
        </xdr:cNvPr>
        <xdr:cNvCxnSpPr/>
      </xdr:nvCxnSpPr>
      <xdr:spPr>
        <a:xfrm flipH="1">
          <a:off x="3535617" y="2596138"/>
          <a:ext cx="498" cy="6102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390849</xdr:colOff>
      <xdr:row>20</xdr:row>
      <xdr:rowOff>163609</xdr:rowOff>
    </xdr:from>
    <xdr:ext cx="184731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3986B4D-4B10-4C48-B53C-8D06EBF48CF8}"/>
            </a:ext>
          </a:extLst>
        </xdr:cNvPr>
        <xdr:cNvSpPr txBox="1"/>
      </xdr:nvSpPr>
      <xdr:spPr>
        <a:xfrm>
          <a:off x="3463935" y="4036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GT" sz="1100"/>
        </a:p>
      </xdr:txBody>
    </xdr:sp>
    <xdr:clientData/>
  </xdr:oneCellAnchor>
  <xdr:oneCellAnchor>
    <xdr:from>
      <xdr:col>0</xdr:col>
      <xdr:colOff>454167</xdr:colOff>
      <xdr:row>15</xdr:row>
      <xdr:rowOff>63694</xdr:rowOff>
    </xdr:from>
    <xdr:ext cx="719108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F9C7218E-746F-41F5-815F-9ECB2D56BF4A}"/>
            </a:ext>
          </a:extLst>
        </xdr:cNvPr>
        <xdr:cNvSpPr txBox="1"/>
      </xdr:nvSpPr>
      <xdr:spPr>
        <a:xfrm>
          <a:off x="454167" y="3034867"/>
          <a:ext cx="719108" cy="264560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>
              <a:solidFill>
                <a:srgbClr val="00B0F0"/>
              </a:solidFill>
            </a:rPr>
            <a:t>A</a:t>
          </a:r>
          <a:r>
            <a:rPr lang="es-GT" sz="1100" baseline="0">
              <a:solidFill>
                <a:srgbClr val="00B0F0"/>
              </a:solidFill>
            </a:rPr>
            <a:t> = x-375</a:t>
          </a:r>
          <a:endParaRPr lang="es-GT" sz="1100">
            <a:solidFill>
              <a:srgbClr val="00B0F0"/>
            </a:solidFill>
          </a:endParaRPr>
        </a:p>
      </xdr:txBody>
    </xdr:sp>
    <xdr:clientData/>
  </xdr:oneCellAnchor>
  <xdr:oneCellAnchor>
    <xdr:from>
      <xdr:col>4</xdr:col>
      <xdr:colOff>452329</xdr:colOff>
      <xdr:row>9</xdr:row>
      <xdr:rowOff>143527</xdr:rowOff>
    </xdr:from>
    <xdr:ext cx="523413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F818E081-F9EE-4255-9DFA-24ED7A7098F0}"/>
            </a:ext>
          </a:extLst>
        </xdr:cNvPr>
        <xdr:cNvSpPr txBox="1"/>
      </xdr:nvSpPr>
      <xdr:spPr>
        <a:xfrm>
          <a:off x="2604979" y="1991377"/>
          <a:ext cx="5234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 = 3%</a:t>
          </a:r>
        </a:p>
      </xdr:txBody>
    </xdr:sp>
    <xdr:clientData/>
  </xdr:oneCellAnchor>
  <xdr:twoCellAnchor>
    <xdr:from>
      <xdr:col>1</xdr:col>
      <xdr:colOff>332247</xdr:colOff>
      <xdr:row>16</xdr:row>
      <xdr:rowOff>8339</xdr:rowOff>
    </xdr:from>
    <xdr:to>
      <xdr:col>9</xdr:col>
      <xdr:colOff>151582</xdr:colOff>
      <xdr:row>16</xdr:row>
      <xdr:rowOff>8353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605A15F7-CB41-4CDA-81F2-F717D51296A1}"/>
            </a:ext>
          </a:extLst>
        </xdr:cNvPr>
        <xdr:cNvCxnSpPr/>
      </xdr:nvCxnSpPr>
      <xdr:spPr>
        <a:xfrm>
          <a:off x="1094247" y="3239512"/>
          <a:ext cx="3336258" cy="14"/>
        </a:xfrm>
        <a:prstGeom prst="line">
          <a:avLst/>
        </a:prstGeom>
        <a:ln w="9525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756781</xdr:colOff>
      <xdr:row>9</xdr:row>
      <xdr:rowOff>0</xdr:rowOff>
    </xdr:from>
    <xdr:to>
      <xdr:col>1</xdr:col>
      <xdr:colOff>0</xdr:colOff>
      <xdr:row>12</xdr:row>
      <xdr:rowOff>139178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9EAFDEE5-9074-496C-8916-5593F00E7A57}"/>
            </a:ext>
          </a:extLst>
        </xdr:cNvPr>
        <xdr:cNvCxnSpPr/>
      </xdr:nvCxnSpPr>
      <xdr:spPr>
        <a:xfrm flipH="1" flipV="1">
          <a:off x="756781" y="1847850"/>
          <a:ext cx="5219" cy="717028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591507</xdr:colOff>
      <xdr:row>7</xdr:row>
      <xdr:rowOff>121780</xdr:rowOff>
    </xdr:from>
    <xdr:ext cx="184731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ED048C4-95B8-4691-AE1D-58E7DC2C4CD1}"/>
            </a:ext>
          </a:extLst>
        </xdr:cNvPr>
        <xdr:cNvSpPr txBox="1"/>
      </xdr:nvSpPr>
      <xdr:spPr>
        <a:xfrm>
          <a:off x="591507" y="158716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GT" sz="1100"/>
        </a:p>
      </xdr:txBody>
    </xdr:sp>
    <xdr:clientData/>
  </xdr:oneCellAnchor>
  <xdr:twoCellAnchor editAs="oneCell">
    <xdr:from>
      <xdr:col>0</xdr:col>
      <xdr:colOff>352778</xdr:colOff>
      <xdr:row>0</xdr:row>
      <xdr:rowOff>141112</xdr:rowOff>
    </xdr:from>
    <xdr:to>
      <xdr:col>14</xdr:col>
      <xdr:colOff>258081</xdr:colOff>
      <xdr:row>4</xdr:row>
      <xdr:rowOff>133424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1250A6A-3F81-4394-92CB-C3FEB92FB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2778" y="141112"/>
          <a:ext cx="7870241" cy="736914"/>
        </a:xfrm>
        <a:prstGeom prst="rect">
          <a:avLst/>
        </a:prstGeom>
      </xdr:spPr>
    </xdr:pic>
    <xdr:clientData/>
  </xdr:twoCellAnchor>
  <xdr:twoCellAnchor editAs="oneCell">
    <xdr:from>
      <xdr:col>12</xdr:col>
      <xdr:colOff>219507</xdr:colOff>
      <xdr:row>2</xdr:row>
      <xdr:rowOff>117592</xdr:rowOff>
    </xdr:from>
    <xdr:to>
      <xdr:col>16</xdr:col>
      <xdr:colOff>162476</xdr:colOff>
      <xdr:row>12</xdr:row>
      <xdr:rowOff>185891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C97445EC-4D54-4B02-8269-3A7804DFD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465" t="28389" r="11263" b="14182"/>
        <a:stretch/>
      </xdr:blipFill>
      <xdr:spPr>
        <a:xfrm>
          <a:off x="6663581" y="580123"/>
          <a:ext cx="2984697" cy="1954394"/>
        </a:xfrm>
        <a:prstGeom prst="rect">
          <a:avLst/>
        </a:prstGeom>
      </xdr:spPr>
    </xdr:pic>
    <xdr:clientData/>
  </xdr:twoCellAnchor>
  <xdr:oneCellAnchor>
    <xdr:from>
      <xdr:col>1</xdr:col>
      <xdr:colOff>339362</xdr:colOff>
      <xdr:row>20</xdr:row>
      <xdr:rowOff>164772</xdr:rowOff>
    </xdr:from>
    <xdr:ext cx="245773" cy="26456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70BD09B-4353-4A14-A198-70C71F11D809}"/>
            </a:ext>
          </a:extLst>
        </xdr:cNvPr>
        <xdr:cNvSpPr txBox="1"/>
      </xdr:nvSpPr>
      <xdr:spPr>
        <a:xfrm>
          <a:off x="1099794" y="4037488"/>
          <a:ext cx="245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</a:t>
          </a:r>
        </a:p>
      </xdr:txBody>
    </xdr:sp>
    <xdr:clientData/>
  </xdr:oneCellAnchor>
  <xdr:oneCellAnchor>
    <xdr:from>
      <xdr:col>2</xdr:col>
      <xdr:colOff>272256</xdr:colOff>
      <xdr:row>20</xdr:row>
      <xdr:rowOff>58468</xdr:rowOff>
    </xdr:from>
    <xdr:ext cx="431978" cy="264560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B14D995-55EF-439F-8D34-8248D5198C70}"/>
            </a:ext>
          </a:extLst>
        </xdr:cNvPr>
        <xdr:cNvSpPr txBox="1"/>
      </xdr:nvSpPr>
      <xdr:spPr>
        <a:xfrm>
          <a:off x="1495219" y="3931184"/>
          <a:ext cx="4319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x-75</a:t>
          </a:r>
        </a:p>
      </xdr:txBody>
    </xdr:sp>
    <xdr:clientData/>
  </xdr:oneCellAnchor>
  <xdr:oneCellAnchor>
    <xdr:from>
      <xdr:col>3</xdr:col>
      <xdr:colOff>252187</xdr:colOff>
      <xdr:row>18</xdr:row>
      <xdr:rowOff>163831</xdr:rowOff>
    </xdr:from>
    <xdr:ext cx="503471" cy="264560"/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80FA9D9C-6767-4551-81B0-BBB0ACFB1BAB}"/>
            </a:ext>
          </a:extLst>
        </xdr:cNvPr>
        <xdr:cNvSpPr txBox="1"/>
      </xdr:nvSpPr>
      <xdr:spPr>
        <a:xfrm>
          <a:off x="1937681" y="3675930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x-150</a:t>
          </a:r>
        </a:p>
      </xdr:txBody>
    </xdr:sp>
    <xdr:clientData/>
  </xdr:oneCellAnchor>
  <xdr:oneCellAnchor>
    <xdr:from>
      <xdr:col>4</xdr:col>
      <xdr:colOff>227346</xdr:colOff>
      <xdr:row>17</xdr:row>
      <xdr:rowOff>164629</xdr:rowOff>
    </xdr:from>
    <xdr:ext cx="503471" cy="264560"/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4B80A31-8CEF-4B98-A2DC-1D175881CDCA}"/>
            </a:ext>
          </a:extLst>
        </xdr:cNvPr>
        <xdr:cNvSpPr txBox="1"/>
      </xdr:nvSpPr>
      <xdr:spPr>
        <a:xfrm>
          <a:off x="2375371" y="3496419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x-225</a:t>
          </a:r>
        </a:p>
      </xdr:txBody>
    </xdr:sp>
    <xdr:clientData/>
  </xdr:oneCellAnchor>
  <xdr:oneCellAnchor>
    <xdr:from>
      <xdr:col>5</xdr:col>
      <xdr:colOff>250864</xdr:colOff>
      <xdr:row>16</xdr:row>
      <xdr:rowOff>148951</xdr:rowOff>
    </xdr:from>
    <xdr:ext cx="503471" cy="264560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CFA15FD3-4999-451A-A9EB-5362F9D2846E}"/>
            </a:ext>
          </a:extLst>
        </xdr:cNvPr>
        <xdr:cNvSpPr txBox="1"/>
      </xdr:nvSpPr>
      <xdr:spPr>
        <a:xfrm>
          <a:off x="2861420" y="3300432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x-300</a:t>
          </a:r>
        </a:p>
      </xdr:txBody>
    </xdr:sp>
    <xdr:clientData/>
  </xdr:oneCellAnchor>
  <xdr:oneCellAnchor>
    <xdr:from>
      <xdr:col>6</xdr:col>
      <xdr:colOff>227345</xdr:colOff>
      <xdr:row>16</xdr:row>
      <xdr:rowOff>23519</xdr:rowOff>
    </xdr:from>
    <xdr:ext cx="503471" cy="264560"/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71699290-B327-4C6D-B5AC-32E7D79CAB60}"/>
            </a:ext>
          </a:extLst>
        </xdr:cNvPr>
        <xdr:cNvSpPr txBox="1"/>
      </xdr:nvSpPr>
      <xdr:spPr>
        <a:xfrm>
          <a:off x="3300431" y="3175000"/>
          <a:ext cx="5034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x-375</a:t>
          </a:r>
        </a:p>
      </xdr:txBody>
    </xdr:sp>
    <xdr:clientData/>
  </xdr:oneCellAnchor>
  <xdr:twoCellAnchor editAs="oneCell">
    <xdr:from>
      <xdr:col>18</xdr:col>
      <xdr:colOff>467701</xdr:colOff>
      <xdr:row>18</xdr:row>
      <xdr:rowOff>114789</xdr:rowOff>
    </xdr:from>
    <xdr:to>
      <xdr:col>20</xdr:col>
      <xdr:colOff>146335</xdr:colOff>
      <xdr:row>30</xdr:row>
      <xdr:rowOff>185608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93D475-65FD-4790-A8C5-9D5759897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82239" y="3668347"/>
          <a:ext cx="1363827" cy="2371473"/>
        </a:xfrm>
        <a:prstGeom prst="rect">
          <a:avLst/>
        </a:prstGeom>
      </xdr:spPr>
    </xdr:pic>
    <xdr:clientData/>
  </xdr:twoCellAnchor>
  <xdr:twoCellAnchor editAs="oneCell">
    <xdr:from>
      <xdr:col>16</xdr:col>
      <xdr:colOff>610440</xdr:colOff>
      <xdr:row>18</xdr:row>
      <xdr:rowOff>104847</xdr:rowOff>
    </xdr:from>
    <xdr:to>
      <xdr:col>18</xdr:col>
      <xdr:colOff>271283</xdr:colOff>
      <xdr:row>31</xdr:row>
      <xdr:rowOff>58734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29A220-2DED-43F4-8743-4CCA072B4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0978" y="3658405"/>
          <a:ext cx="1184843" cy="2445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143415</xdr:colOff>
      <xdr:row>4</xdr:row>
      <xdr:rowOff>17144</xdr:rowOff>
    </xdr:from>
    <xdr:to>
      <xdr:col>15</xdr:col>
      <xdr:colOff>369223</xdr:colOff>
      <xdr:row>17</xdr:row>
      <xdr:rowOff>2806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11D05F-BF36-45A6-BC1A-728F3CAD13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245" t="26436" r="11482" b="23296"/>
        <a:stretch/>
      </xdr:blipFill>
      <xdr:spPr>
        <a:xfrm>
          <a:off x="6029865" y="893444"/>
          <a:ext cx="4035808" cy="246216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0</xdr:colOff>
      <xdr:row>16</xdr:row>
      <xdr:rowOff>70555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C8B978B2-56AF-4AA8-ACF9-05A63C0E741F}"/>
            </a:ext>
          </a:extLst>
        </xdr:cNvPr>
        <xdr:cNvCxnSpPr/>
      </xdr:nvCxnSpPr>
      <xdr:spPr>
        <a:xfrm>
          <a:off x="2451100" y="259715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12700</xdr:rowOff>
    </xdr:from>
    <xdr:to>
      <xdr:col>3</xdr:col>
      <xdr:colOff>0</xdr:colOff>
      <xdr:row>16</xdr:row>
      <xdr:rowOff>83255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B5B2E94-7A7B-40EE-B73B-B1D27EF08781}"/>
            </a:ext>
          </a:extLst>
        </xdr:cNvPr>
        <xdr:cNvCxnSpPr/>
      </xdr:nvCxnSpPr>
      <xdr:spPr>
        <a:xfrm>
          <a:off x="1987550" y="260985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177800</xdr:rowOff>
    </xdr:from>
    <xdr:to>
      <xdr:col>5</xdr:col>
      <xdr:colOff>0</xdr:colOff>
      <xdr:row>16</xdr:row>
      <xdr:rowOff>64205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BD177A2-A69E-486E-ADA4-DE25D42C8C90}"/>
            </a:ext>
          </a:extLst>
        </xdr:cNvPr>
        <xdr:cNvCxnSpPr/>
      </xdr:nvCxnSpPr>
      <xdr:spPr>
        <a:xfrm>
          <a:off x="2914650" y="2590800"/>
          <a:ext cx="0" cy="6230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750276</xdr:colOff>
      <xdr:row>13</xdr:row>
      <xdr:rowOff>14980</xdr:rowOff>
    </xdr:from>
    <xdr:to>
      <xdr:col>5</xdr:col>
      <xdr:colOff>750276</xdr:colOff>
      <xdr:row>16</xdr:row>
      <xdr:rowOff>88628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7317B35-FC85-434F-9682-BED90F5735E3}"/>
            </a:ext>
          </a:extLst>
        </xdr:cNvPr>
        <xdr:cNvCxnSpPr/>
      </xdr:nvCxnSpPr>
      <xdr:spPr>
        <a:xfrm>
          <a:off x="3379176" y="2612130"/>
          <a:ext cx="0" cy="626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1302</xdr:colOff>
      <xdr:row>13</xdr:row>
      <xdr:rowOff>6839</xdr:rowOff>
    </xdr:from>
    <xdr:to>
      <xdr:col>7</xdr:col>
      <xdr:colOff>1302</xdr:colOff>
      <xdr:row>16</xdr:row>
      <xdr:rowOff>80487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D37CBFD9-B816-4265-88C7-2CD2C9146D27}"/>
            </a:ext>
          </a:extLst>
        </xdr:cNvPr>
        <xdr:cNvCxnSpPr/>
      </xdr:nvCxnSpPr>
      <xdr:spPr>
        <a:xfrm>
          <a:off x="3843052" y="2603989"/>
          <a:ext cx="0" cy="6260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7163</xdr:colOff>
      <xdr:row>8</xdr:row>
      <xdr:rowOff>179103</xdr:rowOff>
    </xdr:from>
    <xdr:to>
      <xdr:col>8</xdr:col>
      <xdr:colOff>8141</xdr:colOff>
      <xdr:row>12</xdr:row>
      <xdr:rowOff>183662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DD410B2-AE46-4182-9A2D-C3D4EA281A03}"/>
            </a:ext>
          </a:extLst>
        </xdr:cNvPr>
        <xdr:cNvCxnSpPr/>
      </xdr:nvCxnSpPr>
      <xdr:spPr>
        <a:xfrm flipV="1">
          <a:off x="4288292" y="1828055"/>
          <a:ext cx="978" cy="76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288875</xdr:colOff>
      <xdr:row>7</xdr:row>
      <xdr:rowOff>136557</xdr:rowOff>
    </xdr:from>
    <xdr:ext cx="385105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81BC39B-D00E-4E21-BBDA-23EAF322922E}"/>
            </a:ext>
          </a:extLst>
        </xdr:cNvPr>
        <xdr:cNvSpPr txBox="1"/>
      </xdr:nvSpPr>
      <xdr:spPr>
        <a:xfrm>
          <a:off x="4109117" y="1580670"/>
          <a:ext cx="3851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F=?</a:t>
          </a:r>
        </a:p>
      </xdr:txBody>
    </xdr:sp>
    <xdr:clientData/>
  </xdr:oneCellAnchor>
  <xdr:oneCellAnchor>
    <xdr:from>
      <xdr:col>4</xdr:col>
      <xdr:colOff>87271</xdr:colOff>
      <xdr:row>16</xdr:row>
      <xdr:rowOff>111694</xdr:rowOff>
    </xdr:from>
    <xdr:ext cx="401905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95A3BB2-8DE5-4408-81F3-9AACC2487CE8}"/>
            </a:ext>
          </a:extLst>
        </xdr:cNvPr>
        <xdr:cNvSpPr txBox="1"/>
      </xdr:nvSpPr>
      <xdr:spPr>
        <a:xfrm>
          <a:off x="2659021" y="3340669"/>
          <a:ext cx="4019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A=?</a:t>
          </a:r>
        </a:p>
      </xdr:txBody>
    </xdr:sp>
    <xdr:clientData/>
  </xdr:oneCellAnchor>
  <xdr:twoCellAnchor editAs="oneCell">
    <xdr:from>
      <xdr:col>0</xdr:col>
      <xdr:colOff>583792</xdr:colOff>
      <xdr:row>1</xdr:row>
      <xdr:rowOff>20482</xdr:rowOff>
    </xdr:from>
    <xdr:to>
      <xdr:col>12</xdr:col>
      <xdr:colOff>70733</xdr:colOff>
      <xdr:row>4</xdr:row>
      <xdr:rowOff>17410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859F5559-AE10-405E-AF5F-7F57E186E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792" y="215079"/>
          <a:ext cx="7946370" cy="563307"/>
        </a:xfrm>
        <a:prstGeom prst="rect">
          <a:avLst/>
        </a:prstGeom>
      </xdr:spPr>
    </xdr:pic>
    <xdr:clientData/>
  </xdr:twoCellAnchor>
  <xdr:twoCellAnchor>
    <xdr:from>
      <xdr:col>8</xdr:col>
      <xdr:colOff>12568</xdr:colOff>
      <xdr:row>13</xdr:row>
      <xdr:rowOff>12779</xdr:rowOff>
    </xdr:from>
    <xdr:to>
      <xdr:col>8</xdr:col>
      <xdr:colOff>12568</xdr:colOff>
      <xdr:row>16</xdr:row>
      <xdr:rowOff>86427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45817664-6160-4A9B-845F-20DAA81B5748}"/>
            </a:ext>
          </a:extLst>
        </xdr:cNvPr>
        <xdr:cNvCxnSpPr/>
      </xdr:nvCxnSpPr>
      <xdr:spPr>
        <a:xfrm>
          <a:off x="4293697" y="2603989"/>
          <a:ext cx="0" cy="626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20</xdr:row>
      <xdr:rowOff>9525</xdr:rowOff>
    </xdr:from>
    <xdr:to>
      <xdr:col>10</xdr:col>
      <xdr:colOff>704850</xdr:colOff>
      <xdr:row>24</xdr:row>
      <xdr:rowOff>38100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8A80EA-04E1-4BEB-841A-62DEDD4D5EC3}"/>
            </a:ext>
          </a:extLst>
        </xdr:cNvPr>
        <xdr:cNvSpPr txBox="1"/>
      </xdr:nvSpPr>
      <xdr:spPr>
        <a:xfrm>
          <a:off x="4248150" y="4010025"/>
          <a:ext cx="234315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F=𝐴 ∗((1+15%)^6−1)/(15%)</a:t>
          </a:r>
        </a:p>
        <a:p>
          <a:r>
            <a:rPr lang="es-GT" sz="1100"/>
            <a:t>F = 53,200.40</a:t>
          </a:r>
        </a:p>
        <a:p>
          <a:r>
            <a:rPr lang="es-GT" sz="1100"/>
            <a:t>F = F</a:t>
          </a:r>
        </a:p>
        <a:p>
          <a:r>
            <a:rPr lang="es-GT" sz="1100"/>
            <a:t>53,200.40 = A ∗((1+15%)^6−1)/(15%)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410939</xdr:colOff>
      <xdr:row>6</xdr:row>
      <xdr:rowOff>47765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363BB2-6DB0-437B-805F-A627791EA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774014" cy="100026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9</xdr:row>
      <xdr:rowOff>95250</xdr:rowOff>
    </xdr:from>
    <xdr:to>
      <xdr:col>10</xdr:col>
      <xdr:colOff>315434</xdr:colOff>
      <xdr:row>13</xdr:row>
      <xdr:rowOff>57251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4A15FF7-5944-423D-B317-D51FAE32F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1809750"/>
          <a:ext cx="7944959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334708</xdr:colOff>
      <xdr:row>4</xdr:row>
      <xdr:rowOff>142975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64DB2D-0ABA-4DC9-919E-A9F2DCC11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554908" cy="714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687177</xdr:colOff>
      <xdr:row>4</xdr:row>
      <xdr:rowOff>152501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B915CA-C103-41F8-8EB0-56F2F6DA5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869277" cy="72400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17</xdr:col>
      <xdr:colOff>438743</xdr:colOff>
      <xdr:row>9</xdr:row>
      <xdr:rowOff>19144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E42A529-9A89-433A-AA47-D5318B1A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143000"/>
          <a:ext cx="4248743" cy="6763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668125</xdr:colOff>
      <xdr:row>11</xdr:row>
      <xdr:rowOff>114555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ACA2F5-9DC9-4E5D-B9BA-181F45231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81000"/>
          <a:ext cx="9850225" cy="18290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15</xdr:col>
      <xdr:colOff>267482</xdr:colOff>
      <xdr:row>16</xdr:row>
      <xdr:rowOff>142987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48BF39-9C61-4A31-AAAA-B641FB87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2476500"/>
          <a:ext cx="5601482" cy="8002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677353</xdr:colOff>
      <xdr:row>8</xdr:row>
      <xdr:rowOff>133555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871C2D-C1F4-402E-9671-65BA3390C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725853" cy="1467055"/>
        </a:xfrm>
        <a:prstGeom prst="rect">
          <a:avLst/>
        </a:prstGeom>
      </xdr:spPr>
    </xdr:pic>
    <xdr:clientData/>
  </xdr:twoCellAnchor>
  <xdr:twoCellAnchor editAs="oneCell">
    <xdr:from>
      <xdr:col>6</xdr:col>
      <xdr:colOff>638175</xdr:colOff>
      <xdr:row>10</xdr:row>
      <xdr:rowOff>76200</xdr:rowOff>
    </xdr:from>
    <xdr:to>
      <xdr:col>13</xdr:col>
      <xdr:colOff>657983</xdr:colOff>
      <xdr:row>13</xdr:row>
      <xdr:rowOff>85818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25DE1C-408E-41F3-A865-1608ED67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24475" y="1981200"/>
          <a:ext cx="5430008" cy="6668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296335</xdr:colOff>
      <xdr:row>12</xdr:row>
      <xdr:rowOff>47924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F2542F-26A0-451E-B8E2-53F7728EE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7592485" cy="2143424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4</xdr:row>
      <xdr:rowOff>114300</xdr:rowOff>
    </xdr:from>
    <xdr:to>
      <xdr:col>21</xdr:col>
      <xdr:colOff>677542</xdr:colOff>
      <xdr:row>13</xdr:row>
      <xdr:rowOff>47855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707A80-EA40-4396-89A5-8FFDA2C1D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876300"/>
          <a:ext cx="9078592" cy="1648055"/>
        </a:xfrm>
        <a:prstGeom prst="rect">
          <a:avLst/>
        </a:prstGeom>
      </xdr:spPr>
    </xdr:pic>
    <xdr:clientData/>
  </xdr:twoCellAnchor>
  <xdr:twoCellAnchor editAs="oneCell">
    <xdr:from>
      <xdr:col>11</xdr:col>
      <xdr:colOff>361950</xdr:colOff>
      <xdr:row>19</xdr:row>
      <xdr:rowOff>38100</xdr:rowOff>
    </xdr:from>
    <xdr:to>
      <xdr:col>21</xdr:col>
      <xdr:colOff>439224</xdr:colOff>
      <xdr:row>23</xdr:row>
      <xdr:rowOff>19156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A7672E-2108-428C-B261-F876BEE0F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34550" y="3781425"/>
          <a:ext cx="7697274" cy="762106"/>
        </a:xfrm>
        <a:prstGeom prst="rect">
          <a:avLst/>
        </a:prstGeom>
      </xdr:spPr>
    </xdr:pic>
    <xdr:clientData/>
  </xdr:twoCellAnchor>
  <xdr:twoCellAnchor editAs="oneCell">
    <xdr:from>
      <xdr:col>9</xdr:col>
      <xdr:colOff>542925</xdr:colOff>
      <xdr:row>26</xdr:row>
      <xdr:rowOff>142875</xdr:rowOff>
    </xdr:from>
    <xdr:to>
      <xdr:col>16</xdr:col>
      <xdr:colOff>29345</xdr:colOff>
      <xdr:row>31</xdr:row>
      <xdr:rowOff>28692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A2430D-240F-419A-B903-D8E638BCF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34300" y="5238750"/>
          <a:ext cx="5515745" cy="838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024C-8DD5-4144-91D2-D7E81F1CD5F6}">
  <dimension ref="A2:AA30"/>
  <sheetViews>
    <sheetView tabSelected="1" topLeftCell="I4" zoomScale="145" zoomScaleNormal="145" workbookViewId="0">
      <selection activeCell="S27" sqref="S27"/>
    </sheetView>
  </sheetViews>
  <sheetFormatPr baseColWidth="10" defaultRowHeight="15" x14ac:dyDescent="0.25"/>
  <cols>
    <col min="1" max="1" width="10.85546875" style="1"/>
    <col min="2" max="9" width="6.5703125" style="1" customWidth="1"/>
    <col min="13" max="13" width="13.28515625" bestFit="1" customWidth="1"/>
    <col min="18" max="18" width="46.28515625" style="1" bestFit="1" customWidth="1"/>
    <col min="19" max="19" width="12.140625" style="1" bestFit="1" customWidth="1"/>
    <col min="20" max="20" width="13.140625" style="1" bestFit="1" customWidth="1"/>
    <col min="21" max="21" width="14.42578125" style="1" customWidth="1"/>
    <col min="22" max="24" width="10.85546875" style="1"/>
    <col min="25" max="25" width="11" style="1" bestFit="1" customWidth="1"/>
    <col min="26" max="26" width="17.5703125" customWidth="1"/>
  </cols>
  <sheetData>
    <row r="2" spans="2:27" ht="15.75" x14ac:dyDescent="0.25">
      <c r="Z2" s="2"/>
      <c r="AA2" s="2"/>
    </row>
    <row r="7" spans="2:27" x14ac:dyDescent="0.25">
      <c r="C7" s="1" t="s">
        <v>17</v>
      </c>
      <c r="D7" s="13">
        <v>0.2</v>
      </c>
    </row>
    <row r="11" spans="2:27" x14ac:dyDescent="0.25">
      <c r="R11"/>
      <c r="S11"/>
      <c r="T11"/>
      <c r="U11"/>
      <c r="V11"/>
      <c r="W11"/>
      <c r="X11"/>
      <c r="Y11"/>
    </row>
    <row r="12" spans="2:27" x14ac:dyDescent="0.25">
      <c r="B12" s="3">
        <v>0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4" t="s">
        <v>16</v>
      </c>
      <c r="R12"/>
      <c r="S12"/>
      <c r="T12"/>
      <c r="U12"/>
      <c r="V12"/>
      <c r="W12"/>
      <c r="X12"/>
      <c r="Y12"/>
    </row>
    <row r="13" spans="2:27" x14ac:dyDescent="0.25">
      <c r="S13"/>
      <c r="T13"/>
      <c r="U13"/>
      <c r="V13"/>
      <c r="W13"/>
      <c r="X13"/>
      <c r="Y13"/>
    </row>
    <row r="14" spans="2:27" x14ac:dyDescent="0.25">
      <c r="R14"/>
      <c r="S14"/>
      <c r="T14"/>
      <c r="U14"/>
      <c r="V14"/>
      <c r="W14"/>
      <c r="X14"/>
      <c r="Y14"/>
    </row>
    <row r="15" spans="2:27" x14ac:dyDescent="0.25">
      <c r="R15"/>
      <c r="S15"/>
      <c r="T15"/>
      <c r="U15"/>
      <c r="V15"/>
      <c r="W15"/>
      <c r="X15"/>
      <c r="Y15"/>
    </row>
    <row r="16" spans="2:27" x14ac:dyDescent="0.25">
      <c r="R16"/>
      <c r="S16"/>
      <c r="T16"/>
      <c r="U16"/>
      <c r="V16"/>
      <c r="W16"/>
      <c r="X16"/>
      <c r="Y16"/>
    </row>
    <row r="20" spans="2:25" x14ac:dyDescent="0.25">
      <c r="T20"/>
      <c r="U20"/>
      <c r="V20"/>
      <c r="W20"/>
      <c r="X20"/>
      <c r="Y20"/>
    </row>
    <row r="21" spans="2:25" x14ac:dyDescent="0.25">
      <c r="T21"/>
      <c r="U21"/>
      <c r="V21"/>
      <c r="W21"/>
      <c r="X21"/>
      <c r="Y21"/>
    </row>
    <row r="22" spans="2:25" x14ac:dyDescent="0.25">
      <c r="R22"/>
      <c r="T22"/>
      <c r="U22"/>
      <c r="V22"/>
      <c r="W22"/>
      <c r="X22"/>
      <c r="Y22"/>
    </row>
    <row r="23" spans="2:25" ht="24" customHeight="1" x14ac:dyDescent="0.25">
      <c r="K23" s="48" t="s">
        <v>18</v>
      </c>
      <c r="L23" s="48"/>
      <c r="M23" s="48"/>
      <c r="N23" s="48"/>
      <c r="Q23" s="1" t="s">
        <v>6</v>
      </c>
      <c r="R23" s="19">
        <f>M27/POWER((1+M25),M26)</f>
        <v>6977.0411808413355</v>
      </c>
      <c r="S23"/>
      <c r="T23"/>
      <c r="U23"/>
      <c r="V23"/>
      <c r="W23"/>
      <c r="X23"/>
      <c r="Y23"/>
    </row>
    <row r="24" spans="2:25" ht="15" customHeight="1" x14ac:dyDescent="0.25">
      <c r="K24" s="14" t="s">
        <v>0</v>
      </c>
      <c r="L24" s="14" t="s">
        <v>1</v>
      </c>
      <c r="M24" s="14" t="s">
        <v>2</v>
      </c>
      <c r="N24" s="14"/>
      <c r="Q24" s="1"/>
      <c r="S24"/>
      <c r="T24"/>
      <c r="U24"/>
      <c r="V24"/>
      <c r="W24"/>
      <c r="X24"/>
      <c r="Y24"/>
    </row>
    <row r="25" spans="2:25" ht="15" customHeight="1" x14ac:dyDescent="0.25">
      <c r="K25" s="14" t="s">
        <v>3</v>
      </c>
      <c r="L25" s="14" t="s">
        <v>1</v>
      </c>
      <c r="M25" s="15">
        <v>0.2</v>
      </c>
      <c r="N25" s="14" t="s">
        <v>20</v>
      </c>
      <c r="Q25" s="1"/>
      <c r="S25"/>
      <c r="T25"/>
      <c r="U25"/>
      <c r="V25"/>
      <c r="W25"/>
      <c r="X25"/>
      <c r="Y25"/>
    </row>
    <row r="26" spans="2:25" ht="15" customHeight="1" x14ac:dyDescent="0.25">
      <c r="K26" s="14" t="s">
        <v>19</v>
      </c>
      <c r="L26" s="14" t="s">
        <v>1</v>
      </c>
      <c r="M26" s="14">
        <v>7</v>
      </c>
      <c r="N26" s="16"/>
      <c r="Q26" s="1"/>
      <c r="S26"/>
      <c r="T26"/>
      <c r="U26"/>
      <c r="V26"/>
      <c r="W26"/>
      <c r="X26"/>
      <c r="Y26"/>
    </row>
    <row r="27" spans="2:25" ht="15" customHeight="1" x14ac:dyDescent="0.25">
      <c r="K27" s="14" t="s">
        <v>5</v>
      </c>
      <c r="L27" s="14" t="s">
        <v>1</v>
      </c>
      <c r="M27" s="17">
        <v>25000</v>
      </c>
      <c r="N27" s="17"/>
      <c r="Q27" s="1"/>
      <c r="S27"/>
      <c r="T27"/>
      <c r="U27"/>
      <c r="V27"/>
      <c r="W27"/>
      <c r="X27"/>
      <c r="Y27"/>
    </row>
    <row r="28" spans="2:25" ht="15" customHeight="1" x14ac:dyDescent="0.25">
      <c r="M28" s="1"/>
      <c r="N28" s="1"/>
      <c r="R28"/>
      <c r="S28"/>
      <c r="T28"/>
      <c r="U28"/>
      <c r="V28"/>
      <c r="W28"/>
      <c r="X28"/>
      <c r="Y28"/>
    </row>
    <row r="29" spans="2:25" ht="15.75" customHeight="1" x14ac:dyDescent="0.25">
      <c r="M29" s="1"/>
      <c r="N29" s="1"/>
      <c r="R29"/>
      <c r="S29"/>
      <c r="T29"/>
      <c r="U29"/>
      <c r="V29"/>
      <c r="W29"/>
      <c r="X29"/>
      <c r="Y29"/>
    </row>
    <row r="30" spans="2:25" x14ac:dyDescent="0.25">
      <c r="B30" s="6"/>
    </row>
  </sheetData>
  <mergeCells count="1">
    <mergeCell ref="K23:N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D036-E2C0-41B5-AFF2-C84FD364151F}">
  <dimension ref="B15:I31"/>
  <sheetViews>
    <sheetView topLeftCell="A4" workbookViewId="0">
      <selection activeCell="C25" sqref="C25"/>
    </sheetView>
  </sheetViews>
  <sheetFormatPr baseColWidth="10" defaultRowHeight="15" x14ac:dyDescent="0.25"/>
  <cols>
    <col min="3" max="3" width="12" bestFit="1" customWidth="1"/>
    <col min="4" max="4" width="14.28515625" bestFit="1" customWidth="1"/>
  </cols>
  <sheetData>
    <row r="15" spans="2:5" ht="21" x14ac:dyDescent="0.25">
      <c r="B15" s="49" t="s">
        <v>18</v>
      </c>
      <c r="C15" s="50"/>
      <c r="D15" s="50"/>
      <c r="E15" s="51"/>
    </row>
    <row r="16" spans="2:5" ht="15.75" x14ac:dyDescent="0.25">
      <c r="B16" s="26" t="s">
        <v>42</v>
      </c>
      <c r="C16" s="26" t="s">
        <v>1</v>
      </c>
      <c r="D16" s="27" t="s">
        <v>2</v>
      </c>
      <c r="E16" s="27"/>
    </row>
    <row r="17" spans="2:9" ht="15.75" x14ac:dyDescent="0.25">
      <c r="B17" s="26" t="s">
        <v>43</v>
      </c>
      <c r="C17" s="26" t="s">
        <v>22</v>
      </c>
      <c r="D17" s="47">
        <v>7.0000000000000007E-2</v>
      </c>
      <c r="E17" s="27"/>
    </row>
    <row r="18" spans="2:9" ht="15.75" x14ac:dyDescent="0.25">
      <c r="B18" s="26" t="s">
        <v>3</v>
      </c>
      <c r="C18" s="26" t="s">
        <v>1</v>
      </c>
      <c r="D18" s="29">
        <v>0.14000000000000001</v>
      </c>
      <c r="E18" s="28" t="s">
        <v>20</v>
      </c>
    </row>
    <row r="19" spans="2:9" ht="15.75" x14ac:dyDescent="0.25">
      <c r="B19" s="26" t="s">
        <v>4</v>
      </c>
      <c r="C19" s="26" t="s">
        <v>1</v>
      </c>
      <c r="D19" s="28">
        <v>6</v>
      </c>
      <c r="E19" s="28"/>
    </row>
    <row r="20" spans="2:9" ht="15.75" x14ac:dyDescent="0.25">
      <c r="B20" s="26" t="s">
        <v>5</v>
      </c>
      <c r="C20" s="26" t="s">
        <v>1</v>
      </c>
      <c r="D20" s="27">
        <v>0</v>
      </c>
      <c r="E20" s="27"/>
    </row>
    <row r="21" spans="2:9" ht="15.75" x14ac:dyDescent="0.25">
      <c r="B21" s="26" t="s">
        <v>0</v>
      </c>
      <c r="C21" s="26" t="s">
        <v>1</v>
      </c>
      <c r="D21" s="44">
        <v>38000</v>
      </c>
      <c r="E21" s="18"/>
    </row>
    <row r="25" spans="2:9" x14ac:dyDescent="0.25">
      <c r="B25" t="s">
        <v>30</v>
      </c>
      <c r="C25" s="9">
        <f>D21/(POWER((1+D18),D19))</f>
        <v>17312.28881199384</v>
      </c>
    </row>
    <row r="31" spans="2:9" x14ac:dyDescent="0.25">
      <c r="H31" s="37" t="s">
        <v>41</v>
      </c>
      <c r="I31" s="38">
        <v>3831.51</v>
      </c>
    </row>
  </sheetData>
  <mergeCells count="1">
    <mergeCell ref="B15:E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215D-4B6C-4C20-82C8-F2789619DD1B}">
  <dimension ref="A1"/>
  <sheetViews>
    <sheetView workbookViewId="0">
      <selection activeCell="P28" sqref="P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9062-68D3-467D-A9C6-87528C43B85B}">
  <dimension ref="B9:W25"/>
  <sheetViews>
    <sheetView zoomScale="130" zoomScaleNormal="130" workbookViewId="0">
      <selection activeCell="R13" sqref="R13:U18"/>
    </sheetView>
  </sheetViews>
  <sheetFormatPr baseColWidth="10" defaultRowHeight="15" x14ac:dyDescent="0.25"/>
  <cols>
    <col min="2" max="10" width="6.5703125" customWidth="1"/>
    <col min="19" max="19" width="11.5703125" bestFit="1" customWidth="1"/>
    <col min="20" max="20" width="13.7109375" customWidth="1"/>
    <col min="21" max="21" width="11.5703125" bestFit="1" customWidth="1"/>
  </cols>
  <sheetData>
    <row r="9" spans="2:23" x14ac:dyDescent="0.25">
      <c r="B9">
        <v>1000</v>
      </c>
    </row>
    <row r="11" spans="2:23" ht="15.75" x14ac:dyDescent="0.25">
      <c r="E11" t="s">
        <v>17</v>
      </c>
      <c r="F11" s="20">
        <v>0.03</v>
      </c>
      <c r="W11" s="7"/>
    </row>
    <row r="12" spans="2:23" ht="15.75" x14ac:dyDescent="0.25">
      <c r="R12" s="8"/>
    </row>
    <row r="13" spans="2:23" ht="21" x14ac:dyDescent="0.25">
      <c r="B13" s="3">
        <v>0</v>
      </c>
      <c r="C13" s="3">
        <v>1</v>
      </c>
      <c r="D13" s="3">
        <v>2</v>
      </c>
      <c r="E13" s="3">
        <v>3</v>
      </c>
      <c r="F13" s="3">
        <v>4</v>
      </c>
      <c r="G13" s="3">
        <v>5</v>
      </c>
      <c r="H13" s="3">
        <v>6</v>
      </c>
      <c r="I13" s="4" t="s">
        <v>16</v>
      </c>
      <c r="R13" s="49" t="s">
        <v>18</v>
      </c>
      <c r="S13" s="50"/>
      <c r="T13" s="50"/>
      <c r="U13" s="51"/>
    </row>
    <row r="14" spans="2:23" ht="15.75" x14ac:dyDescent="0.25">
      <c r="R14" s="26" t="s">
        <v>8</v>
      </c>
      <c r="S14" s="26" t="s">
        <v>1</v>
      </c>
      <c r="T14" s="27"/>
      <c r="U14" s="27"/>
    </row>
    <row r="15" spans="2:23" ht="15.75" x14ac:dyDescent="0.25">
      <c r="R15" s="26" t="s">
        <v>12</v>
      </c>
      <c r="S15" s="26"/>
      <c r="T15" s="27">
        <v>75</v>
      </c>
      <c r="U15" s="27"/>
    </row>
    <row r="16" spans="2:23" ht="15.75" x14ac:dyDescent="0.25">
      <c r="R16" s="26" t="s">
        <v>3</v>
      </c>
      <c r="S16" s="26" t="s">
        <v>1</v>
      </c>
      <c r="T16" s="29">
        <v>0.05</v>
      </c>
      <c r="U16" s="28" t="s">
        <v>20</v>
      </c>
    </row>
    <row r="17" spans="6:23" ht="15.75" x14ac:dyDescent="0.25">
      <c r="R17" s="26" t="s">
        <v>4</v>
      </c>
      <c r="S17" s="26" t="s">
        <v>1</v>
      </c>
      <c r="T17" s="28">
        <v>6</v>
      </c>
      <c r="U17" s="28"/>
    </row>
    <row r="18" spans="6:23" ht="15.75" x14ac:dyDescent="0.25">
      <c r="R18" s="26" t="s">
        <v>5</v>
      </c>
      <c r="S18" s="26" t="s">
        <v>1</v>
      </c>
      <c r="T18" s="27">
        <v>1000</v>
      </c>
      <c r="U18" s="27"/>
    </row>
    <row r="19" spans="6:23" x14ac:dyDescent="0.25">
      <c r="R19" s="1"/>
    </row>
    <row r="20" spans="6:23" x14ac:dyDescent="0.25">
      <c r="F20" s="10"/>
    </row>
    <row r="21" spans="6:23" ht="15.75" x14ac:dyDescent="0.25">
      <c r="L21" s="53" t="s">
        <v>7</v>
      </c>
      <c r="M21" s="53"/>
      <c r="N21" s="53"/>
      <c r="O21" s="22" t="s">
        <v>10</v>
      </c>
      <c r="P21" s="22" t="s">
        <v>9</v>
      </c>
      <c r="W21" s="1"/>
    </row>
    <row r="22" spans="6:23" ht="15.75" x14ac:dyDescent="0.25">
      <c r="L22" s="54" t="s">
        <v>13</v>
      </c>
      <c r="M22" s="54"/>
      <c r="N22" s="54"/>
      <c r="O22" s="23">
        <v>11.968</v>
      </c>
      <c r="P22" s="23">
        <v>5.0757000000000003</v>
      </c>
      <c r="W22" s="1"/>
    </row>
    <row r="23" spans="6:23" x14ac:dyDescent="0.25">
      <c r="L23" s="52" t="s">
        <v>13</v>
      </c>
      <c r="M23" s="52"/>
      <c r="N23" s="52"/>
      <c r="O23" s="18"/>
      <c r="P23" s="18"/>
      <c r="W23" s="1"/>
    </row>
    <row r="24" spans="6:23" x14ac:dyDescent="0.25">
      <c r="L24" s="30" t="s">
        <v>21</v>
      </c>
      <c r="M24" s="31">
        <f>(T18+(T15*O22))/P22</f>
        <v>373.85976318537342</v>
      </c>
      <c r="N24" s="23"/>
      <c r="O24" s="23"/>
      <c r="P24" s="23"/>
    </row>
    <row r="25" spans="6:23" x14ac:dyDescent="0.25">
      <c r="L25" s="24"/>
      <c r="M25" s="25"/>
      <c r="N25" s="24"/>
      <c r="O25" s="24"/>
      <c r="P25" s="24"/>
    </row>
  </sheetData>
  <mergeCells count="4">
    <mergeCell ref="R13:U13"/>
    <mergeCell ref="L23:N23"/>
    <mergeCell ref="L21:N21"/>
    <mergeCell ref="L22:N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1531-B892-4FF5-A568-65C6B4D4ADA2}">
  <dimension ref="C11:M27"/>
  <sheetViews>
    <sheetView zoomScaleNormal="100" workbookViewId="0">
      <selection activeCell="K26" sqref="K26"/>
    </sheetView>
  </sheetViews>
  <sheetFormatPr baseColWidth="10" defaultRowHeight="15" x14ac:dyDescent="0.25"/>
  <cols>
    <col min="3" max="3" width="9.140625" bestFit="1" customWidth="1"/>
    <col min="4" max="4" width="6.5703125" customWidth="1"/>
    <col min="5" max="5" width="12" bestFit="1" customWidth="1"/>
    <col min="6" max="8" width="6.5703125" customWidth="1"/>
    <col min="9" max="9" width="20.28515625" bestFit="1" customWidth="1"/>
  </cols>
  <sheetData>
    <row r="11" spans="3:10" x14ac:dyDescent="0.25">
      <c r="D11" t="s">
        <v>17</v>
      </c>
      <c r="E11" s="20">
        <v>0.15</v>
      </c>
    </row>
    <row r="13" spans="3:10" x14ac:dyDescent="0.25">
      <c r="C13" s="11">
        <v>0</v>
      </c>
      <c r="D13" s="11">
        <v>1</v>
      </c>
      <c r="E13" s="11">
        <v>2</v>
      </c>
      <c r="F13" s="11">
        <v>3</v>
      </c>
      <c r="G13" s="11">
        <v>4</v>
      </c>
      <c r="H13" s="11">
        <v>5</v>
      </c>
      <c r="I13" s="12">
        <v>6</v>
      </c>
      <c r="J13" t="s">
        <v>16</v>
      </c>
    </row>
    <row r="14" spans="3:10" x14ac:dyDescent="0.25">
      <c r="C14" s="5"/>
      <c r="D14" s="5"/>
      <c r="E14" s="5"/>
      <c r="F14" s="5"/>
      <c r="G14" s="5"/>
    </row>
    <row r="15" spans="3:10" x14ac:dyDescent="0.25">
      <c r="C15" s="5"/>
      <c r="D15" s="5"/>
      <c r="E15" s="5"/>
      <c r="F15" s="5"/>
      <c r="G15" s="5"/>
    </row>
    <row r="16" spans="3:10" x14ac:dyDescent="0.25">
      <c r="C16" s="5"/>
      <c r="D16" s="5"/>
      <c r="E16" s="5"/>
      <c r="F16" s="5"/>
      <c r="G16" s="5"/>
    </row>
    <row r="21" spans="3:13" ht="21" x14ac:dyDescent="0.25">
      <c r="C21" s="49" t="s">
        <v>18</v>
      </c>
      <c r="D21" s="50"/>
      <c r="E21" s="50"/>
      <c r="F21" s="51"/>
      <c r="M21" t="s">
        <v>15</v>
      </c>
    </row>
    <row r="22" spans="3:13" ht="15.75" x14ac:dyDescent="0.25">
      <c r="C22" s="26" t="s">
        <v>8</v>
      </c>
      <c r="D22" s="26" t="s">
        <v>1</v>
      </c>
      <c r="E22" s="27" t="s">
        <v>2</v>
      </c>
      <c r="F22" s="27"/>
      <c r="M22" s="34">
        <f>FV(E23,E24,,-E26)</f>
        <v>53200.397609374981</v>
      </c>
    </row>
    <row r="23" spans="3:13" ht="15.75" x14ac:dyDescent="0.25">
      <c r="C23" s="26" t="s">
        <v>3</v>
      </c>
      <c r="D23" s="26" t="s">
        <v>1</v>
      </c>
      <c r="E23" s="29">
        <v>0.15</v>
      </c>
      <c r="F23" s="28" t="s">
        <v>20</v>
      </c>
    </row>
    <row r="24" spans="3:13" ht="15.75" x14ac:dyDescent="0.25">
      <c r="C24" s="26" t="s">
        <v>19</v>
      </c>
      <c r="D24" s="26" t="s">
        <v>1</v>
      </c>
      <c r="E24" s="28">
        <v>6</v>
      </c>
      <c r="F24" s="28"/>
    </row>
    <row r="25" spans="3:13" ht="15.75" x14ac:dyDescent="0.25">
      <c r="C25" s="26" t="s">
        <v>0</v>
      </c>
      <c r="D25" s="26" t="s">
        <v>1</v>
      </c>
      <c r="E25" s="27" t="s">
        <v>2</v>
      </c>
      <c r="F25" s="27"/>
    </row>
    <row r="26" spans="3:13" ht="15.75" x14ac:dyDescent="0.25">
      <c r="C26" s="26" t="s">
        <v>5</v>
      </c>
      <c r="D26" s="26" t="s">
        <v>22</v>
      </c>
      <c r="E26" s="33">
        <v>23000</v>
      </c>
      <c r="F26" s="18"/>
      <c r="H26" t="s">
        <v>11</v>
      </c>
      <c r="I26" s="34">
        <f>M22</f>
        <v>53200.397609374981</v>
      </c>
      <c r="J26" t="s">
        <v>22</v>
      </c>
      <c r="K26" s="41">
        <f>I26/I27</f>
        <v>6077.4488510498195</v>
      </c>
    </row>
    <row r="27" spans="3:13" x14ac:dyDescent="0.25">
      <c r="I27" s="36">
        <f>(POWER((1+E23),E24)-1)/E23</f>
        <v>8.7537384374999938</v>
      </c>
    </row>
  </sheetData>
  <mergeCells count="1">
    <mergeCell ref="C21:F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E676-B5DA-4E38-8484-4DA4C9B70E78}">
  <dimension ref="C20:I24"/>
  <sheetViews>
    <sheetView workbookViewId="0">
      <selection activeCell="I22" sqref="I22"/>
    </sheetView>
  </sheetViews>
  <sheetFormatPr baseColWidth="10" defaultRowHeight="15" x14ac:dyDescent="0.25"/>
  <cols>
    <col min="5" max="5" width="13.140625" bestFit="1" customWidth="1"/>
    <col min="9" max="9" width="24.42578125" bestFit="1" customWidth="1"/>
  </cols>
  <sheetData>
    <row r="20" spans="3:9" ht="21" x14ac:dyDescent="0.25">
      <c r="C20" s="49" t="s">
        <v>18</v>
      </c>
      <c r="D20" s="50"/>
      <c r="E20" s="50"/>
      <c r="F20" s="51"/>
      <c r="H20" s="37" t="s">
        <v>21</v>
      </c>
      <c r="I20" s="40">
        <f>PMT(E22,E23,-E24,)</f>
        <v>5280.9697483413511</v>
      </c>
    </row>
    <row r="21" spans="3:9" ht="15.75" x14ac:dyDescent="0.25">
      <c r="C21" s="26" t="s">
        <v>8</v>
      </c>
      <c r="D21" s="26" t="s">
        <v>1</v>
      </c>
      <c r="E21" s="27" t="s">
        <v>2</v>
      </c>
      <c r="F21" s="27"/>
    </row>
    <row r="22" spans="3:9" ht="15.75" x14ac:dyDescent="0.25">
      <c r="C22" s="26" t="s">
        <v>3</v>
      </c>
      <c r="D22" s="26" t="s">
        <v>1</v>
      </c>
      <c r="E22" s="29">
        <v>0.1</v>
      </c>
      <c r="F22" s="28" t="s">
        <v>20</v>
      </c>
    </row>
    <row r="23" spans="3:9" ht="15.75" x14ac:dyDescent="0.25">
      <c r="C23" s="26" t="s">
        <v>19</v>
      </c>
      <c r="D23" s="26" t="s">
        <v>1</v>
      </c>
      <c r="E23" s="28">
        <v>6</v>
      </c>
      <c r="F23" s="28"/>
    </row>
    <row r="24" spans="3:9" ht="15.75" x14ac:dyDescent="0.25">
      <c r="C24" s="26" t="s">
        <v>0</v>
      </c>
      <c r="D24" s="26" t="s">
        <v>1</v>
      </c>
      <c r="E24" s="27">
        <v>23000</v>
      </c>
      <c r="F24" s="27"/>
    </row>
  </sheetData>
  <mergeCells count="1">
    <mergeCell ref="C20:F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6111-3372-4455-8722-6F20214AF1A0}">
  <dimension ref="B9:H15"/>
  <sheetViews>
    <sheetView workbookViewId="0">
      <selection activeCell="F21" sqref="F21"/>
    </sheetView>
  </sheetViews>
  <sheetFormatPr baseColWidth="10" defaultRowHeight="15" x14ac:dyDescent="0.25"/>
  <cols>
    <col min="4" max="4" width="12" bestFit="1" customWidth="1"/>
    <col min="8" max="8" width="12" bestFit="1" customWidth="1"/>
  </cols>
  <sheetData>
    <row r="9" spans="2:8" ht="21" x14ac:dyDescent="0.25">
      <c r="B9" s="49" t="s">
        <v>18</v>
      </c>
      <c r="C9" s="50"/>
      <c r="D9" s="50"/>
      <c r="E9" s="51"/>
      <c r="G9" t="s">
        <v>6</v>
      </c>
      <c r="H9" t="s">
        <v>23</v>
      </c>
    </row>
    <row r="10" spans="2:8" ht="15.75" x14ac:dyDescent="0.25">
      <c r="B10" s="26" t="s">
        <v>8</v>
      </c>
      <c r="C10" s="26" t="s">
        <v>1</v>
      </c>
      <c r="D10" s="27">
        <v>0</v>
      </c>
      <c r="E10" s="27"/>
      <c r="G10" s="37" t="s">
        <v>6</v>
      </c>
      <c r="H10" s="39">
        <f>D13*D14</f>
        <v>30000</v>
      </c>
    </row>
    <row r="11" spans="2:8" ht="15.75" x14ac:dyDescent="0.25">
      <c r="B11" s="26" t="s">
        <v>12</v>
      </c>
      <c r="C11" s="26" t="s">
        <v>22</v>
      </c>
      <c r="D11" s="27">
        <v>0</v>
      </c>
      <c r="E11" s="27"/>
    </row>
    <row r="12" spans="2:8" ht="15.75" x14ac:dyDescent="0.25">
      <c r="B12" s="26" t="s">
        <v>3</v>
      </c>
      <c r="C12" s="26" t="s">
        <v>1</v>
      </c>
      <c r="D12" s="29" t="s">
        <v>2</v>
      </c>
      <c r="E12" s="28" t="s">
        <v>20</v>
      </c>
    </row>
    <row r="13" spans="2:8" ht="15.75" x14ac:dyDescent="0.25">
      <c r="B13" s="26" t="s">
        <v>4</v>
      </c>
      <c r="C13" s="26" t="s">
        <v>1</v>
      </c>
      <c r="D13" s="28">
        <v>12</v>
      </c>
      <c r="E13" s="28"/>
    </row>
    <row r="14" spans="2:8" ht="15.75" x14ac:dyDescent="0.25">
      <c r="B14" s="26" t="s">
        <v>5</v>
      </c>
      <c r="C14" s="26" t="s">
        <v>1</v>
      </c>
      <c r="D14" s="27">
        <v>2500</v>
      </c>
      <c r="E14" s="27"/>
    </row>
    <row r="15" spans="2:8" ht="15.75" x14ac:dyDescent="0.25">
      <c r="B15" s="26" t="s">
        <v>0</v>
      </c>
      <c r="C15" s="26" t="s">
        <v>1</v>
      </c>
      <c r="D15" s="18" t="s">
        <v>2</v>
      </c>
      <c r="E15" s="18"/>
    </row>
  </sheetData>
  <mergeCells count="1">
    <mergeCell ref="B9:E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F5F4-2430-4FD0-AA43-33106E1D7CD6}">
  <dimension ref="B8:I14"/>
  <sheetViews>
    <sheetView workbookViewId="0">
      <selection activeCell="B8" sqref="B8:E14"/>
    </sheetView>
  </sheetViews>
  <sheetFormatPr baseColWidth="10" defaultRowHeight="15" x14ac:dyDescent="0.25"/>
  <cols>
    <col min="4" max="4" width="12" bestFit="1" customWidth="1"/>
  </cols>
  <sheetData>
    <row r="8" spans="2:9" ht="21" x14ac:dyDescent="0.25">
      <c r="B8" s="49" t="s">
        <v>18</v>
      </c>
      <c r="C8" s="50"/>
      <c r="D8" s="50"/>
      <c r="E8" s="51"/>
      <c r="H8" s="37" t="s">
        <v>6</v>
      </c>
      <c r="I8" s="41">
        <f>-FV(D11,D12,D9)</f>
        <v>35480.073903848221</v>
      </c>
    </row>
    <row r="9" spans="2:9" ht="15.75" x14ac:dyDescent="0.25">
      <c r="B9" s="26" t="s">
        <v>8</v>
      </c>
      <c r="C9" s="26" t="s">
        <v>1</v>
      </c>
      <c r="D9" s="27">
        <v>2500</v>
      </c>
      <c r="E9" s="27"/>
    </row>
    <row r="10" spans="2:9" ht="15.75" x14ac:dyDescent="0.25">
      <c r="B10" s="26" t="s">
        <v>12</v>
      </c>
      <c r="C10" s="26" t="s">
        <v>22</v>
      </c>
      <c r="D10" s="27">
        <v>0</v>
      </c>
      <c r="E10" s="27"/>
    </row>
    <row r="11" spans="2:9" ht="15.75" x14ac:dyDescent="0.25">
      <c r="B11" s="26" t="s">
        <v>3</v>
      </c>
      <c r="C11" s="26" t="s">
        <v>1</v>
      </c>
      <c r="D11" s="29">
        <v>0.03</v>
      </c>
      <c r="E11" s="28" t="s">
        <v>20</v>
      </c>
    </row>
    <row r="12" spans="2:9" ht="15.75" x14ac:dyDescent="0.25">
      <c r="B12" s="26" t="s">
        <v>4</v>
      </c>
      <c r="C12" s="26" t="s">
        <v>1</v>
      </c>
      <c r="D12" s="28">
        <v>12</v>
      </c>
      <c r="E12" s="28"/>
    </row>
    <row r="13" spans="2:9" ht="15.75" x14ac:dyDescent="0.25">
      <c r="B13" s="26" t="s">
        <v>5</v>
      </c>
      <c r="C13" s="26" t="s">
        <v>1</v>
      </c>
      <c r="D13" s="27">
        <v>0</v>
      </c>
      <c r="E13" s="27"/>
    </row>
    <row r="14" spans="2:9" ht="15.75" x14ac:dyDescent="0.25">
      <c r="B14" s="26" t="s">
        <v>0</v>
      </c>
      <c r="C14" s="26" t="s">
        <v>1</v>
      </c>
      <c r="D14" s="18" t="s">
        <v>2</v>
      </c>
      <c r="E14" s="18"/>
    </row>
  </sheetData>
  <mergeCells count="1">
    <mergeCell ref="B8:E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129B-D32A-4A98-8A6E-BE1B6DA1E535}">
  <dimension ref="B15:L26"/>
  <sheetViews>
    <sheetView workbookViewId="0">
      <selection activeCell="K33" sqref="K33"/>
    </sheetView>
  </sheetViews>
  <sheetFormatPr baseColWidth="10" defaultRowHeight="15" x14ac:dyDescent="0.25"/>
  <cols>
    <col min="4" max="4" width="12" bestFit="1" customWidth="1"/>
  </cols>
  <sheetData>
    <row r="15" spans="2:5" ht="21" x14ac:dyDescent="0.25">
      <c r="B15" s="49" t="s">
        <v>18</v>
      </c>
      <c r="C15" s="50"/>
      <c r="D15" s="50"/>
      <c r="E15" s="51"/>
    </row>
    <row r="16" spans="2:5" ht="15.75" x14ac:dyDescent="0.25">
      <c r="B16" s="26" t="s">
        <v>8</v>
      </c>
      <c r="C16" s="26" t="s">
        <v>1</v>
      </c>
      <c r="D16" s="27">
        <v>0</v>
      </c>
      <c r="E16" s="27"/>
    </row>
    <row r="17" spans="2:12" ht="15.75" x14ac:dyDescent="0.25">
      <c r="B17" s="26" t="s">
        <v>12</v>
      </c>
      <c r="C17" s="26" t="s">
        <v>22</v>
      </c>
      <c r="D17" s="27">
        <v>0</v>
      </c>
      <c r="E17" s="27"/>
    </row>
    <row r="18" spans="2:12" ht="15.75" x14ac:dyDescent="0.25">
      <c r="B18" s="26" t="s">
        <v>3</v>
      </c>
      <c r="C18" s="26" t="s">
        <v>1</v>
      </c>
      <c r="D18" s="29">
        <v>0.2</v>
      </c>
      <c r="E18" s="28" t="s">
        <v>20</v>
      </c>
    </row>
    <row r="19" spans="2:12" ht="15.75" x14ac:dyDescent="0.25">
      <c r="B19" s="26" t="s">
        <v>4</v>
      </c>
      <c r="C19" s="26" t="s">
        <v>1</v>
      </c>
      <c r="D19" s="28">
        <v>3</v>
      </c>
      <c r="E19" s="28"/>
    </row>
    <row r="20" spans="2:12" ht="15.75" x14ac:dyDescent="0.25">
      <c r="B20" s="26" t="s">
        <v>5</v>
      </c>
      <c r="C20" s="26" t="s">
        <v>1</v>
      </c>
      <c r="D20" s="27" t="s">
        <v>2</v>
      </c>
      <c r="E20" s="27"/>
    </row>
    <row r="21" spans="2:12" ht="15.75" x14ac:dyDescent="0.25">
      <c r="B21" s="26" t="s">
        <v>24</v>
      </c>
      <c r="C21" s="26" t="s">
        <v>1</v>
      </c>
      <c r="D21" s="18">
        <v>2000</v>
      </c>
      <c r="E21" s="18"/>
      <c r="G21" t="s">
        <v>30</v>
      </c>
      <c r="H21">
        <v>6000</v>
      </c>
      <c r="I21" t="s">
        <v>31</v>
      </c>
      <c r="J21">
        <v>2000</v>
      </c>
      <c r="K21" t="s">
        <v>31</v>
      </c>
      <c r="L21">
        <v>2800</v>
      </c>
    </row>
    <row r="22" spans="2:12" ht="15.75" x14ac:dyDescent="0.25">
      <c r="B22" s="26" t="s">
        <v>25</v>
      </c>
      <c r="C22" s="26" t="s">
        <v>1</v>
      </c>
      <c r="D22" s="18">
        <v>0</v>
      </c>
      <c r="E22" s="18"/>
      <c r="J22" s="35" t="s">
        <v>32</v>
      </c>
      <c r="L22" s="35" t="s">
        <v>33</v>
      </c>
    </row>
    <row r="23" spans="2:12" ht="15.75" x14ac:dyDescent="0.25">
      <c r="B23" s="26" t="s">
        <v>26</v>
      </c>
      <c r="C23" s="26" t="s">
        <v>1</v>
      </c>
      <c r="D23" s="18">
        <v>2800</v>
      </c>
      <c r="E23" s="18"/>
      <c r="G23" t="s">
        <v>30</v>
      </c>
      <c r="H23">
        <v>6000</v>
      </c>
      <c r="J23">
        <f>2000/(POWER((1+D18),1))</f>
        <v>1666.6666666666667</v>
      </c>
      <c r="L23">
        <f>2800/(POWER((1+D18),3))</f>
        <v>1620.3703703703704</v>
      </c>
    </row>
    <row r="24" spans="2:12" ht="15.75" x14ac:dyDescent="0.25">
      <c r="B24" s="26" t="s">
        <v>27</v>
      </c>
      <c r="C24" s="26" t="s">
        <v>22</v>
      </c>
      <c r="D24" s="42">
        <v>6000</v>
      </c>
      <c r="E24" s="18"/>
    </row>
    <row r="25" spans="2:12" ht="15.75" x14ac:dyDescent="0.25">
      <c r="B25" s="26" t="s">
        <v>28</v>
      </c>
      <c r="C25" s="26" t="s">
        <v>22</v>
      </c>
      <c r="D25" s="42" t="s">
        <v>2</v>
      </c>
      <c r="E25" s="18"/>
      <c r="G25" s="37" t="s">
        <v>30</v>
      </c>
      <c r="H25" s="43">
        <f>H23+J23+L23</f>
        <v>9287.0370370370365</v>
      </c>
    </row>
    <row r="26" spans="2:12" ht="15.75" x14ac:dyDescent="0.25">
      <c r="B26" s="26" t="s">
        <v>29</v>
      </c>
      <c r="C26" s="26" t="s">
        <v>22</v>
      </c>
      <c r="D26" s="42" t="s">
        <v>2</v>
      </c>
      <c r="E26" s="18"/>
    </row>
  </sheetData>
  <mergeCells count="1">
    <mergeCell ref="B15:E15"/>
  </mergeCells>
  <phoneticPr fontId="1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EAA2-CE91-4CB8-8423-B5E54247CF08}">
  <dimension ref="B12:J29"/>
  <sheetViews>
    <sheetView workbookViewId="0">
      <selection activeCell="M28" sqref="M28"/>
    </sheetView>
  </sheetViews>
  <sheetFormatPr baseColWidth="10" defaultRowHeight="15" x14ac:dyDescent="0.25"/>
  <cols>
    <col min="4" max="4" width="13.140625" bestFit="1" customWidth="1"/>
    <col min="7" max="7" width="12" bestFit="1" customWidth="1"/>
    <col min="9" max="9" width="12" bestFit="1" customWidth="1"/>
  </cols>
  <sheetData>
    <row r="12" spans="2:5" ht="21" x14ac:dyDescent="0.25">
      <c r="B12" s="49" t="s">
        <v>18</v>
      </c>
      <c r="C12" s="50"/>
      <c r="D12" s="50"/>
      <c r="E12" s="51"/>
    </row>
    <row r="13" spans="2:5" ht="15.75" x14ac:dyDescent="0.25">
      <c r="B13" s="26" t="s">
        <v>8</v>
      </c>
      <c r="C13" s="26" t="s">
        <v>1</v>
      </c>
      <c r="D13" s="27">
        <v>0</v>
      </c>
      <c r="E13" s="27"/>
    </row>
    <row r="14" spans="2:5" ht="15.75" x14ac:dyDescent="0.25">
      <c r="B14" s="26" t="s">
        <v>12</v>
      </c>
      <c r="C14" s="26" t="s">
        <v>22</v>
      </c>
      <c r="D14" s="27">
        <v>0</v>
      </c>
      <c r="E14" s="27"/>
    </row>
    <row r="15" spans="2:5" ht="15.75" x14ac:dyDescent="0.25">
      <c r="B15" s="26" t="s">
        <v>3</v>
      </c>
      <c r="C15" s="26" t="s">
        <v>1</v>
      </c>
      <c r="D15" s="29">
        <v>0.1</v>
      </c>
      <c r="E15" s="28" t="s">
        <v>20</v>
      </c>
    </row>
    <row r="16" spans="2:5" ht="15.75" x14ac:dyDescent="0.25">
      <c r="B16" s="26" t="s">
        <v>4</v>
      </c>
      <c r="C16" s="26" t="s">
        <v>1</v>
      </c>
      <c r="D16" s="28">
        <v>3</v>
      </c>
      <c r="E16" s="28"/>
    </row>
    <row r="17" spans="2:10" ht="15.75" x14ac:dyDescent="0.25">
      <c r="B17" s="26" t="s">
        <v>5</v>
      </c>
      <c r="C17" s="26" t="s">
        <v>1</v>
      </c>
      <c r="D17" s="27">
        <v>11000</v>
      </c>
      <c r="E17" s="27"/>
      <c r="G17" t="s">
        <v>36</v>
      </c>
      <c r="H17" t="s">
        <v>14</v>
      </c>
      <c r="I17" s="9">
        <f>D17*POWER((1+D15),3)</f>
        <v>14641.000000000004</v>
      </c>
    </row>
    <row r="18" spans="2:10" ht="15.75" x14ac:dyDescent="0.25">
      <c r="B18" s="26" t="s">
        <v>0</v>
      </c>
      <c r="C18" s="26" t="s">
        <v>1</v>
      </c>
      <c r="D18" s="18" t="s">
        <v>2</v>
      </c>
      <c r="E18" s="18"/>
    </row>
    <row r="22" spans="2:10" x14ac:dyDescent="0.25">
      <c r="G22" t="s">
        <v>35</v>
      </c>
      <c r="H22" t="s">
        <v>14</v>
      </c>
      <c r="I22" s="9">
        <f>D17*POWER((1+D15),1)</f>
        <v>12100.000000000002</v>
      </c>
      <c r="J22">
        <v>-3000</v>
      </c>
    </row>
    <row r="23" spans="2:10" x14ac:dyDescent="0.25">
      <c r="H23" t="s">
        <v>14</v>
      </c>
      <c r="I23" s="9">
        <f>I22-3000</f>
        <v>9100.0000000000018</v>
      </c>
    </row>
    <row r="26" spans="2:10" x14ac:dyDescent="0.25">
      <c r="G26" s="37" t="s">
        <v>34</v>
      </c>
      <c r="H26" s="37" t="s">
        <v>6</v>
      </c>
      <c r="I26" s="39">
        <f>I23*POWER((1+D15),2)</f>
        <v>11011.000000000004</v>
      </c>
    </row>
    <row r="29" spans="2:10" x14ac:dyDescent="0.25">
      <c r="I29" s="9"/>
    </row>
  </sheetData>
  <mergeCells count="1">
    <mergeCell ref="B12:E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429C-83CC-4DAD-8631-1BD7FBF64E08}">
  <dimension ref="B14:K28"/>
  <sheetViews>
    <sheetView workbookViewId="0">
      <selection activeCell="I30" sqref="I30"/>
    </sheetView>
  </sheetViews>
  <sheetFormatPr baseColWidth="10" defaultRowHeight="15" x14ac:dyDescent="0.25"/>
  <cols>
    <col min="4" max="4" width="14.28515625" bestFit="1" customWidth="1"/>
    <col min="7" max="7" width="12" bestFit="1" customWidth="1"/>
    <col min="8" max="8" width="13" bestFit="1" customWidth="1"/>
    <col min="10" max="10" width="13" bestFit="1" customWidth="1"/>
    <col min="11" max="11" width="20.28515625" bestFit="1" customWidth="1"/>
  </cols>
  <sheetData>
    <row r="14" spans="2:8" ht="21" x14ac:dyDescent="0.25">
      <c r="B14" s="49" t="s">
        <v>18</v>
      </c>
      <c r="C14" s="50"/>
      <c r="D14" s="50"/>
      <c r="E14" s="51"/>
    </row>
    <row r="15" spans="2:8" ht="15.75" x14ac:dyDescent="0.25">
      <c r="B15" s="26" t="s">
        <v>8</v>
      </c>
      <c r="C15" s="26" t="s">
        <v>1</v>
      </c>
      <c r="D15" s="27">
        <v>50000</v>
      </c>
      <c r="E15" s="27"/>
    </row>
    <row r="16" spans="2:8" ht="15.75" x14ac:dyDescent="0.25">
      <c r="B16" s="26" t="s">
        <v>12</v>
      </c>
      <c r="C16" s="26" t="s">
        <v>22</v>
      </c>
      <c r="D16" s="27" t="s">
        <v>2</v>
      </c>
      <c r="E16" s="27"/>
      <c r="G16" s="37" t="s">
        <v>6</v>
      </c>
      <c r="H16" s="39">
        <f>D19*POWER((1+D17),D18)</f>
        <v>528702.50496000017</v>
      </c>
    </row>
    <row r="17" spans="2:11" ht="15.75" x14ac:dyDescent="0.25">
      <c r="B17" s="26" t="s">
        <v>3</v>
      </c>
      <c r="C17" s="26" t="s">
        <v>1</v>
      </c>
      <c r="D17" s="29">
        <v>0.12</v>
      </c>
      <c r="E17" s="28" t="s">
        <v>20</v>
      </c>
    </row>
    <row r="18" spans="2:11" ht="15.75" x14ac:dyDescent="0.25">
      <c r="B18" s="26" t="s">
        <v>4</v>
      </c>
      <c r="C18" s="26" t="s">
        <v>1</v>
      </c>
      <c r="D18" s="28">
        <v>5</v>
      </c>
      <c r="E18" s="28"/>
    </row>
    <row r="19" spans="2:11" ht="15.75" x14ac:dyDescent="0.25">
      <c r="B19" s="26" t="s">
        <v>5</v>
      </c>
      <c r="C19" s="26" t="s">
        <v>1</v>
      </c>
      <c r="D19" s="27">
        <v>300000</v>
      </c>
      <c r="E19" s="27"/>
    </row>
    <row r="20" spans="2:11" ht="15.75" x14ac:dyDescent="0.25">
      <c r="B20" s="26" t="s">
        <v>0</v>
      </c>
      <c r="C20" s="26" t="s">
        <v>1</v>
      </c>
      <c r="D20" s="44">
        <f>H16</f>
        <v>528702.50496000017</v>
      </c>
      <c r="E20" s="18"/>
      <c r="G20" s="45" t="s">
        <v>37</v>
      </c>
      <c r="H20" s="9">
        <f>D19</f>
        <v>300000</v>
      </c>
      <c r="I20" t="s">
        <v>38</v>
      </c>
      <c r="J20" s="21">
        <v>50000</v>
      </c>
      <c r="K20" t="s">
        <v>39</v>
      </c>
    </row>
    <row r="21" spans="2:11" ht="15.75" x14ac:dyDescent="0.25">
      <c r="B21" s="32"/>
      <c r="K21">
        <v>0.12</v>
      </c>
    </row>
    <row r="23" spans="2:11" x14ac:dyDescent="0.25">
      <c r="G23" s="37" t="s">
        <v>37</v>
      </c>
      <c r="H23" s="39">
        <f>H20-J20*K23</f>
        <v>119761.18988274966</v>
      </c>
      <c r="K23" s="46">
        <f>(1-POWER((1+D17),-5))/D17</f>
        <v>3.6047762023450067</v>
      </c>
    </row>
    <row r="28" spans="2:11" x14ac:dyDescent="0.25">
      <c r="F28" s="37" t="s">
        <v>40</v>
      </c>
      <c r="G28" s="38">
        <v>18722.43</v>
      </c>
    </row>
  </sheetData>
  <mergeCells count="1">
    <mergeCell ref="B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Azurdia</dc:creator>
  <cp:lastModifiedBy>Azurdia</cp:lastModifiedBy>
  <dcterms:created xsi:type="dcterms:W3CDTF">2021-08-22T21:29:39Z</dcterms:created>
  <dcterms:modified xsi:type="dcterms:W3CDTF">2021-08-25T00:04:32Z</dcterms:modified>
</cp:coreProperties>
</file>