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esktop\"/>
    </mc:Choice>
  </mc:AlternateContent>
  <xr:revisionPtr revIDLastSave="0" documentId="8_{BDB2AE6D-55F4-4B77-B67E-364F8735213A}" xr6:coauthVersionLast="47" xr6:coauthVersionMax="47" xr10:uidLastSave="{00000000-0000-0000-0000-000000000000}"/>
  <bookViews>
    <workbookView xWindow="-108" yWindow="-108" windowWidth="23256" windowHeight="12576" activeTab="3" xr2:uid="{EC646AD7-1458-47FD-BD80-6DE540AB04FB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4" l="1"/>
  <c r="B33" i="4"/>
  <c r="B32" i="4"/>
  <c r="B24" i="4"/>
  <c r="B25" i="4"/>
  <c r="B26" i="4"/>
  <c r="B27" i="4"/>
  <c r="B28" i="4"/>
  <c r="B29" i="4"/>
  <c r="B30" i="4"/>
  <c r="B31" i="4"/>
  <c r="B23" i="4"/>
  <c r="H18" i="4"/>
  <c r="H17" i="4"/>
  <c r="B17" i="4"/>
  <c r="E16" i="3"/>
  <c r="E19" i="3" l="1"/>
  <c r="G30" i="2"/>
  <c r="F30" i="2"/>
  <c r="G29" i="2"/>
  <c r="F29" i="2"/>
  <c r="G28" i="2"/>
  <c r="H13" i="2"/>
  <c r="C13" i="2"/>
  <c r="J55" i="1"/>
  <c r="E55" i="1"/>
  <c r="J53" i="1"/>
  <c r="H52" i="1"/>
  <c r="I49" i="1"/>
  <c r="J49" i="1" s="1"/>
  <c r="D48" i="1"/>
  <c r="J50" i="1"/>
  <c r="J51" i="1"/>
  <c r="J52" i="1"/>
  <c r="E53" i="1"/>
  <c r="D50" i="1"/>
  <c r="E50" i="1" s="1"/>
  <c r="E52" i="1"/>
  <c r="E51" i="1"/>
  <c r="E49" i="1"/>
  <c r="H49" i="1"/>
  <c r="J48" i="1"/>
  <c r="J47" i="1"/>
  <c r="J46" i="1"/>
  <c r="E48" i="1"/>
  <c r="E47" i="1"/>
  <c r="E46" i="1"/>
  <c r="J41" i="1"/>
  <c r="E40" i="1"/>
  <c r="J40" i="1"/>
  <c r="E39" i="1"/>
  <c r="H39" i="1"/>
  <c r="J39" i="1" s="1"/>
  <c r="J38" i="1"/>
  <c r="J37" i="1"/>
  <c r="J36" i="1"/>
  <c r="E37" i="1"/>
  <c r="E38" i="1"/>
  <c r="E36" i="1"/>
  <c r="G22" i="1"/>
  <c r="B22" i="1"/>
</calcChain>
</file>

<file path=xl/sharedStrings.xml><?xml version="1.0" encoding="utf-8"?>
<sst xmlns="http://schemas.openxmlformats.org/spreadsheetml/2006/main" count="89" uniqueCount="41">
  <si>
    <t>OPCIÓN 1</t>
  </si>
  <si>
    <t>OPCIÓN 2</t>
  </si>
  <si>
    <t>año</t>
  </si>
  <si>
    <t>VA =</t>
  </si>
  <si>
    <t>CON ECUACIÓN DE INGENIERÍA ECONÓMICA</t>
  </si>
  <si>
    <t xml:space="preserve">VA 1 = -75,000(A/P,10%,2)+(200,000-27000)  </t>
  </si>
  <si>
    <t xml:space="preserve">VA 2 = -125,000(A/P,10%,3)+(180,000-12,000)+30,000(A/F,10%,3)  </t>
  </si>
  <si>
    <t>n</t>
  </si>
  <si>
    <t>F/P</t>
  </si>
  <si>
    <t>P/F</t>
  </si>
  <si>
    <t>A/F</t>
  </si>
  <si>
    <t>F/A</t>
  </si>
  <si>
    <t>A/P</t>
  </si>
  <si>
    <t>P/A</t>
  </si>
  <si>
    <t>VA 1=</t>
  </si>
  <si>
    <t>VA 2=</t>
  </si>
  <si>
    <t>AÑO</t>
  </si>
  <si>
    <t>Entradas</t>
  </si>
  <si>
    <t>Salidas</t>
  </si>
  <si>
    <t>FNE = E - S</t>
  </si>
  <si>
    <t>VP</t>
  </si>
  <si>
    <t>VP =</t>
  </si>
  <si>
    <t>CON FUNCIONES DE EXCEL DETALLANDO LOS FLUJOS CADA AÑO</t>
  </si>
  <si>
    <t>CON TÉCNICA DE VALOR PRESENTE</t>
  </si>
  <si>
    <t>COMPROBACIÓN:</t>
  </si>
  <si>
    <t>VA X = 7,650(A/P,12%,2)+1,200</t>
  </si>
  <si>
    <t>VA Y = 12,900(A/P,12%,4)+900-2,000(A/F,12%,4)</t>
  </si>
  <si>
    <t>VA X =</t>
  </si>
  <si>
    <t>VA Y =</t>
  </si>
  <si>
    <t>OPCIÓN X</t>
  </si>
  <si>
    <t>OPCIÓN Y</t>
  </si>
  <si>
    <t>CC = VA / i</t>
  </si>
  <si>
    <t>CC = VP = 100,000 + 50,000(A/F,8%,5)/0.08</t>
  </si>
  <si>
    <t>CC = VP =</t>
  </si>
  <si>
    <t>VA = 206,535.28*0.08</t>
  </si>
  <si>
    <t>PROPUESTA A</t>
  </si>
  <si>
    <t>PROPUESTA B</t>
  </si>
  <si>
    <t>VA = 65,000(A/P,5%,10)-7,000(A/F,5%,10)+22,000+12,000</t>
  </si>
  <si>
    <t>CC = VP =650,000+1,000/0.05+10,000(A/F,5%,5)/0.05</t>
  </si>
  <si>
    <t>OPCIÓN A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</si>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</sst>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4" formatCode="_-[$Q-100A]* #,##0.00_-;\-[$Q-100A]* #,##0.00_-;_-[$Q-100A]* &quot;-&quot;??_-;_-@_-"/>
    <numFmt numFmtId="166" formatCode="_-[$$-540A]* #,##0.00_ ;_-[$$-540A]* \-#,##0.00\ ;_-[$$-540A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/>
    <xf numFmtId="0" fontId="5" fillId="2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/>
    <xf numFmtId="9" fontId="4" fillId="0" borderId="0" xfId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0" fillId="0" borderId="1" xfId="0" applyBorder="1" applyAlignment="1">
      <alignment horizontal="center"/>
    </xf>
    <xf numFmtId="0" fontId="4" fillId="5" borderId="0" xfId="0" applyFont="1" applyFill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8" fontId="0" fillId="0" borderId="0" xfId="0" applyNumberFormat="1"/>
    <xf numFmtId="0" fontId="1" fillId="0" borderId="0" xfId="0" applyFont="1" applyAlignment="1">
      <alignment horizontal="right"/>
    </xf>
    <xf numFmtId="8" fontId="1" fillId="0" borderId="0" xfId="0" applyNumberFormat="1" applyFont="1"/>
    <xf numFmtId="0" fontId="6" fillId="0" borderId="0" xfId="0" applyFont="1"/>
    <xf numFmtId="4" fontId="0" fillId="0" borderId="0" xfId="0" applyNumberFormat="1" applyBorder="1"/>
    <xf numFmtId="166" fontId="4" fillId="0" borderId="0" xfId="0" applyNumberFormat="1" applyFont="1"/>
    <xf numFmtId="0" fontId="4" fillId="5" borderId="1" xfId="0" applyFont="1" applyFill="1" applyBorder="1" applyAlignment="1">
      <alignment horizontal="center"/>
    </xf>
    <xf numFmtId="0" fontId="4" fillId="5" borderId="0" xfId="0" applyFont="1" applyFill="1"/>
    <xf numFmtId="0" fontId="3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6" fontId="0" fillId="0" borderId="0" xfId="0" applyNumberFormat="1" applyFont="1"/>
    <xf numFmtId="0" fontId="0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175260</xdr:rowOff>
    </xdr:from>
    <xdr:to>
      <xdr:col>8</xdr:col>
      <xdr:colOff>317127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B514CC-F3CC-4A9A-A640-561659FA3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75260"/>
          <a:ext cx="6682740" cy="853440"/>
        </a:xfrm>
        <a:prstGeom prst="rect">
          <a:avLst/>
        </a:prstGeom>
        <a:noFill/>
        <a:ln w="3175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777658</xdr:colOff>
      <xdr:row>13</xdr:row>
      <xdr:rowOff>0</xdr:rowOff>
    </xdr:from>
    <xdr:to>
      <xdr:col>4</xdr:col>
      <xdr:colOff>0</xdr:colOff>
      <xdr:row>13</xdr:row>
      <xdr:rowOff>10439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EA2AE40-AA22-4FA1-AB2E-1840C3158374}"/>
            </a:ext>
          </a:extLst>
        </xdr:cNvPr>
        <xdr:cNvCxnSpPr/>
      </xdr:nvCxnSpPr>
      <xdr:spPr>
        <a:xfrm flipV="1">
          <a:off x="777658" y="1828800"/>
          <a:ext cx="2559902" cy="104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5219</xdr:colOff>
      <xdr:row>13</xdr:row>
      <xdr:rowOff>10439</xdr:rowOff>
    </xdr:from>
    <xdr:to>
      <xdr:col>1</xdr:col>
      <xdr:colOff>10438</xdr:colOff>
      <xdr:row>16</xdr:row>
      <xdr:rowOff>52192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D2A25A-2B22-442C-AEC6-6E732642787C}"/>
            </a:ext>
          </a:extLst>
        </xdr:cNvPr>
        <xdr:cNvCxnSpPr/>
      </xdr:nvCxnSpPr>
      <xdr:spPr>
        <a:xfrm flipH="1">
          <a:off x="797699" y="1839239"/>
          <a:ext cx="5219" cy="590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438410</xdr:colOff>
      <xdr:row>16</xdr:row>
      <xdr:rowOff>135700</xdr:rowOff>
    </xdr:from>
    <xdr:to>
      <xdr:col>1</xdr:col>
      <xdr:colOff>328808</xdr:colOff>
      <xdr:row>18</xdr:row>
      <xdr:rowOff>62632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95870FB-DBC2-425C-B9B3-A847B9605F53}"/>
            </a:ext>
          </a:extLst>
        </xdr:cNvPr>
        <xdr:cNvSpPr txBox="1"/>
      </xdr:nvSpPr>
      <xdr:spPr>
        <a:xfrm>
          <a:off x="438410" y="2513140"/>
          <a:ext cx="682878" cy="29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75,000</a:t>
          </a:r>
        </a:p>
      </xdr:txBody>
    </xdr:sp>
    <xdr:clientData/>
  </xdr:twoCellAnchor>
  <xdr:twoCellAnchor>
    <xdr:from>
      <xdr:col>2</xdr:col>
      <xdr:colOff>5219</xdr:colOff>
      <xdr:row>9</xdr:row>
      <xdr:rowOff>140918</xdr:rowOff>
    </xdr:from>
    <xdr:to>
      <xdr:col>2</xdr:col>
      <xdr:colOff>5219</xdr:colOff>
      <xdr:row>12</xdr:row>
      <xdr:rowOff>161796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5C5CD09-B2D8-4FDB-AE36-B29CB7ADE2B6}"/>
            </a:ext>
          </a:extLst>
        </xdr:cNvPr>
        <xdr:cNvCxnSpPr/>
      </xdr:nvCxnSpPr>
      <xdr:spPr>
        <a:xfrm flipV="1">
          <a:off x="1689239" y="1238198"/>
          <a:ext cx="0" cy="569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10</xdr:row>
      <xdr:rowOff>36534</xdr:rowOff>
    </xdr:from>
    <xdr:to>
      <xdr:col>3</xdr:col>
      <xdr:colOff>10438</xdr:colOff>
      <xdr:row>12</xdr:row>
      <xdr:rowOff>167016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AC2D241-9CAF-4115-8DAC-BEFBE8D93947}"/>
            </a:ext>
          </a:extLst>
        </xdr:cNvPr>
        <xdr:cNvCxnSpPr/>
      </xdr:nvCxnSpPr>
      <xdr:spPr>
        <a:xfrm flipV="1">
          <a:off x="2545081" y="1316694"/>
          <a:ext cx="10437" cy="496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130480</xdr:colOff>
      <xdr:row>14</xdr:row>
      <xdr:rowOff>26095</xdr:rowOff>
    </xdr:from>
    <xdr:to>
      <xdr:col>3</xdr:col>
      <xdr:colOff>20878</xdr:colOff>
      <xdr:row>15</xdr:row>
      <xdr:rowOff>135698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3B48B4E-C568-4D2F-B00A-FC6D306EACD8}"/>
            </a:ext>
          </a:extLst>
        </xdr:cNvPr>
        <xdr:cNvSpPr txBox="1"/>
      </xdr:nvSpPr>
      <xdr:spPr>
        <a:xfrm>
          <a:off x="1814500" y="2037775"/>
          <a:ext cx="751458" cy="292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27,000</a:t>
          </a:r>
        </a:p>
      </xdr:txBody>
    </xdr:sp>
    <xdr:clientData/>
  </xdr:twoCellAnchor>
  <xdr:twoCellAnchor>
    <xdr:from>
      <xdr:col>2</xdr:col>
      <xdr:colOff>125260</xdr:colOff>
      <xdr:row>8</xdr:row>
      <xdr:rowOff>125260</xdr:rowOff>
    </xdr:from>
    <xdr:to>
      <xdr:col>3</xdr:col>
      <xdr:colOff>15658</xdr:colOff>
      <xdr:row>10</xdr:row>
      <xdr:rowOff>52191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65F8B16-251D-4698-B09E-B6914DF865CC}"/>
            </a:ext>
          </a:extLst>
        </xdr:cNvPr>
        <xdr:cNvSpPr txBox="1"/>
      </xdr:nvSpPr>
      <xdr:spPr>
        <a:xfrm>
          <a:off x="1809280" y="1039660"/>
          <a:ext cx="751458" cy="29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200,000</a:t>
          </a:r>
        </a:p>
      </xdr:txBody>
    </xdr:sp>
    <xdr:clientData/>
  </xdr:twoCellAnchor>
  <xdr:twoCellAnchor>
    <xdr:from>
      <xdr:col>2</xdr:col>
      <xdr:colOff>10438</xdr:colOff>
      <xdr:row>13</xdr:row>
      <xdr:rowOff>15658</xdr:rowOff>
    </xdr:from>
    <xdr:to>
      <xdr:col>2</xdr:col>
      <xdr:colOff>10438</xdr:colOff>
      <xdr:row>14</xdr:row>
      <xdr:rowOff>36534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71A64488-0BF4-4193-A0BF-22037FFDE66C}"/>
            </a:ext>
          </a:extLst>
        </xdr:cNvPr>
        <xdr:cNvCxnSpPr/>
      </xdr:nvCxnSpPr>
      <xdr:spPr>
        <a:xfrm>
          <a:off x="1694458" y="1844458"/>
          <a:ext cx="0" cy="2037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788096</xdr:colOff>
      <xdr:row>13</xdr:row>
      <xdr:rowOff>20877</xdr:rowOff>
    </xdr:from>
    <xdr:to>
      <xdr:col>2</xdr:col>
      <xdr:colOff>788096</xdr:colOff>
      <xdr:row>14</xdr:row>
      <xdr:rowOff>41753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54541840-37B0-4618-B9FD-DE36CFAEC176}"/>
            </a:ext>
          </a:extLst>
        </xdr:cNvPr>
        <xdr:cNvCxnSpPr/>
      </xdr:nvCxnSpPr>
      <xdr:spPr>
        <a:xfrm>
          <a:off x="2472116" y="1849677"/>
          <a:ext cx="0" cy="2037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777658</xdr:colOff>
      <xdr:row>13</xdr:row>
      <xdr:rowOff>5220</xdr:rowOff>
    </xdr:from>
    <xdr:to>
      <xdr:col>10</xdr:col>
      <xdr:colOff>15657</xdr:colOff>
      <xdr:row>13</xdr:row>
      <xdr:rowOff>10440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8F811C24-16B5-496B-BE38-F01A3FC70B0F}"/>
            </a:ext>
          </a:extLst>
        </xdr:cNvPr>
        <xdr:cNvCxnSpPr/>
      </xdr:nvCxnSpPr>
      <xdr:spPr>
        <a:xfrm flipV="1">
          <a:off x="5098198" y="1834020"/>
          <a:ext cx="3467099" cy="5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5219</xdr:colOff>
      <xdr:row>13</xdr:row>
      <xdr:rowOff>10439</xdr:rowOff>
    </xdr:from>
    <xdr:to>
      <xdr:col>6</xdr:col>
      <xdr:colOff>10438</xdr:colOff>
      <xdr:row>16</xdr:row>
      <xdr:rowOff>52192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3219AB8B-C25A-406E-811E-636F83F385A7}"/>
            </a:ext>
          </a:extLst>
        </xdr:cNvPr>
        <xdr:cNvCxnSpPr/>
      </xdr:nvCxnSpPr>
      <xdr:spPr>
        <a:xfrm flipH="1">
          <a:off x="5118239" y="1839239"/>
          <a:ext cx="5219" cy="590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438410</xdr:colOff>
      <xdr:row>16</xdr:row>
      <xdr:rowOff>135700</xdr:rowOff>
    </xdr:from>
    <xdr:to>
      <xdr:col>6</xdr:col>
      <xdr:colOff>328808</xdr:colOff>
      <xdr:row>18</xdr:row>
      <xdr:rowOff>62632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270457F-6B3D-4ABC-A9C3-1C8E0FB812A1}"/>
            </a:ext>
          </a:extLst>
        </xdr:cNvPr>
        <xdr:cNvSpPr txBox="1"/>
      </xdr:nvSpPr>
      <xdr:spPr>
        <a:xfrm>
          <a:off x="4758950" y="2513140"/>
          <a:ext cx="682878" cy="29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125,000</a:t>
          </a:r>
        </a:p>
      </xdr:txBody>
    </xdr:sp>
    <xdr:clientData/>
  </xdr:twoCellAnchor>
  <xdr:twoCellAnchor>
    <xdr:from>
      <xdr:col>7</xdr:col>
      <xdr:colOff>5219</xdr:colOff>
      <xdr:row>9</xdr:row>
      <xdr:rowOff>140918</xdr:rowOff>
    </xdr:from>
    <xdr:to>
      <xdr:col>7</xdr:col>
      <xdr:colOff>5219</xdr:colOff>
      <xdr:row>12</xdr:row>
      <xdr:rowOff>161796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BD9677DB-321C-4A12-9149-4AD658AE15F8}"/>
            </a:ext>
          </a:extLst>
        </xdr:cNvPr>
        <xdr:cNvCxnSpPr/>
      </xdr:nvCxnSpPr>
      <xdr:spPr>
        <a:xfrm flipV="1">
          <a:off x="6177419" y="1238198"/>
          <a:ext cx="0" cy="569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782877</xdr:colOff>
      <xdr:row>9</xdr:row>
      <xdr:rowOff>172233</xdr:rowOff>
    </xdr:from>
    <xdr:to>
      <xdr:col>8</xdr:col>
      <xdr:colOff>0</xdr:colOff>
      <xdr:row>12</xdr:row>
      <xdr:rowOff>167015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E9BD951-D0EA-4809-B6A3-2EC9A9A9DD65}"/>
            </a:ext>
          </a:extLst>
        </xdr:cNvPr>
        <xdr:cNvCxnSpPr/>
      </xdr:nvCxnSpPr>
      <xdr:spPr>
        <a:xfrm flipH="1" flipV="1">
          <a:off x="6955077" y="1269513"/>
          <a:ext cx="9603" cy="5434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472259</xdr:colOff>
      <xdr:row>14</xdr:row>
      <xdr:rowOff>70918</xdr:rowOff>
    </xdr:from>
    <xdr:to>
      <xdr:col>8</xdr:col>
      <xdr:colOff>362657</xdr:colOff>
      <xdr:row>15</xdr:row>
      <xdr:rowOff>180521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AB65F4C-4E3A-4731-9CB6-1068F22DBBEC}"/>
            </a:ext>
          </a:extLst>
        </xdr:cNvPr>
        <xdr:cNvSpPr txBox="1"/>
      </xdr:nvSpPr>
      <xdr:spPr>
        <a:xfrm>
          <a:off x="6002362" y="2659477"/>
          <a:ext cx="680413" cy="29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12,000</a:t>
          </a:r>
        </a:p>
      </xdr:txBody>
    </xdr:sp>
    <xdr:clientData/>
  </xdr:twoCellAnchor>
  <xdr:twoCellAnchor>
    <xdr:from>
      <xdr:col>7</xdr:col>
      <xdr:colOff>377392</xdr:colOff>
      <xdr:row>8</xdr:row>
      <xdr:rowOff>74834</xdr:rowOff>
    </xdr:from>
    <xdr:to>
      <xdr:col>8</xdr:col>
      <xdr:colOff>267790</xdr:colOff>
      <xdr:row>10</xdr:row>
      <xdr:rowOff>1765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44B8A203-9AC4-4D4A-B05F-05AF1D893F0E}"/>
            </a:ext>
          </a:extLst>
        </xdr:cNvPr>
        <xdr:cNvSpPr txBox="1"/>
      </xdr:nvSpPr>
      <xdr:spPr>
        <a:xfrm>
          <a:off x="5907495" y="1554010"/>
          <a:ext cx="680413" cy="296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180,000</a:t>
          </a:r>
        </a:p>
      </xdr:txBody>
    </xdr:sp>
    <xdr:clientData/>
  </xdr:twoCellAnchor>
  <xdr:twoCellAnchor>
    <xdr:from>
      <xdr:col>7</xdr:col>
      <xdr:colOff>10438</xdr:colOff>
      <xdr:row>13</xdr:row>
      <xdr:rowOff>15658</xdr:rowOff>
    </xdr:from>
    <xdr:to>
      <xdr:col>7</xdr:col>
      <xdr:colOff>10438</xdr:colOff>
      <xdr:row>14</xdr:row>
      <xdr:rowOff>36534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65D47A62-2AA4-4E55-9D8C-A14AF76DD529}"/>
            </a:ext>
          </a:extLst>
        </xdr:cNvPr>
        <xdr:cNvCxnSpPr/>
      </xdr:nvCxnSpPr>
      <xdr:spPr>
        <a:xfrm>
          <a:off x="6182638" y="1844458"/>
          <a:ext cx="0" cy="2037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788096</xdr:colOff>
      <xdr:row>13</xdr:row>
      <xdr:rowOff>20877</xdr:rowOff>
    </xdr:from>
    <xdr:to>
      <xdr:col>7</xdr:col>
      <xdr:colOff>788096</xdr:colOff>
      <xdr:row>14</xdr:row>
      <xdr:rowOff>41753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498E88C-0752-4EA5-A479-91063BEC8E39}"/>
            </a:ext>
          </a:extLst>
        </xdr:cNvPr>
        <xdr:cNvCxnSpPr/>
      </xdr:nvCxnSpPr>
      <xdr:spPr>
        <a:xfrm>
          <a:off x="6960296" y="1849677"/>
          <a:ext cx="0" cy="2037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10439</xdr:colOff>
      <xdr:row>9</xdr:row>
      <xdr:rowOff>167014</xdr:rowOff>
    </xdr:from>
    <xdr:to>
      <xdr:col>9</xdr:col>
      <xdr:colOff>20878</xdr:colOff>
      <xdr:row>12</xdr:row>
      <xdr:rowOff>161796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6DA42B20-4590-4539-8439-DE7C6E5743B9}"/>
            </a:ext>
          </a:extLst>
        </xdr:cNvPr>
        <xdr:cNvCxnSpPr/>
      </xdr:nvCxnSpPr>
      <xdr:spPr>
        <a:xfrm flipH="1" flipV="1">
          <a:off x="7767599" y="1264294"/>
          <a:ext cx="10439" cy="5434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5218</xdr:colOff>
      <xdr:row>8</xdr:row>
      <xdr:rowOff>26096</xdr:rowOff>
    </xdr:from>
    <xdr:to>
      <xdr:col>9</xdr:col>
      <xdr:colOff>10439</xdr:colOff>
      <xdr:row>9</xdr:row>
      <xdr:rowOff>135701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78CC14AF-0212-4E15-A795-169B63868DD5}"/>
            </a:ext>
          </a:extLst>
        </xdr:cNvPr>
        <xdr:cNvCxnSpPr/>
      </xdr:nvCxnSpPr>
      <xdr:spPr>
        <a:xfrm flipH="1" flipV="1">
          <a:off x="7762378" y="940496"/>
          <a:ext cx="5221" cy="292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527137</xdr:colOff>
      <xdr:row>6</xdr:row>
      <xdr:rowOff>120041</xdr:rowOff>
    </xdr:from>
    <xdr:to>
      <xdr:col>9</xdr:col>
      <xdr:colOff>417536</xdr:colOff>
      <xdr:row>8</xdr:row>
      <xdr:rowOff>46973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CF45511-756E-4E65-9DF8-9B2884A8ECF4}"/>
            </a:ext>
          </a:extLst>
        </xdr:cNvPr>
        <xdr:cNvSpPr txBox="1"/>
      </xdr:nvSpPr>
      <xdr:spPr>
        <a:xfrm>
          <a:off x="7491817" y="668681"/>
          <a:ext cx="682879" cy="29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30,000</a:t>
          </a:r>
        </a:p>
      </xdr:txBody>
    </xdr:sp>
    <xdr:clientData/>
  </xdr:twoCellAnchor>
  <xdr:twoCellAnchor>
    <xdr:from>
      <xdr:col>4</xdr:col>
      <xdr:colOff>560217</xdr:colOff>
      <xdr:row>13</xdr:row>
      <xdr:rowOff>40602</xdr:rowOff>
    </xdr:from>
    <xdr:to>
      <xdr:col>5</xdr:col>
      <xdr:colOff>450615</xdr:colOff>
      <xdr:row>14</xdr:row>
      <xdr:rowOff>150204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6558EB36-2DEE-428C-808F-3F901BAAD465}"/>
            </a:ext>
          </a:extLst>
        </xdr:cNvPr>
        <xdr:cNvSpPr txBox="1"/>
      </xdr:nvSpPr>
      <xdr:spPr>
        <a:xfrm>
          <a:off x="3720276" y="2444264"/>
          <a:ext cx="680413" cy="294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>
              <a:solidFill>
                <a:srgbClr val="0070C0"/>
              </a:solidFill>
            </a:rPr>
            <a:t>i= 10%</a:t>
          </a:r>
        </a:p>
      </xdr:txBody>
    </xdr:sp>
    <xdr:clientData/>
  </xdr:twoCellAnchor>
  <xdr:twoCellAnchor>
    <xdr:from>
      <xdr:col>9</xdr:col>
      <xdr:colOff>11206</xdr:colOff>
      <xdr:row>13</xdr:row>
      <xdr:rowOff>11205</xdr:rowOff>
    </xdr:from>
    <xdr:to>
      <xdr:col>9</xdr:col>
      <xdr:colOff>11206</xdr:colOff>
      <xdr:row>14</xdr:row>
      <xdr:rowOff>32081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F1663A06-8521-4F73-9A30-8563DD25C2A8}"/>
            </a:ext>
          </a:extLst>
        </xdr:cNvPr>
        <xdr:cNvCxnSpPr/>
      </xdr:nvCxnSpPr>
      <xdr:spPr>
        <a:xfrm>
          <a:off x="7121338" y="2414867"/>
          <a:ext cx="0" cy="2057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33617</xdr:rowOff>
    </xdr:from>
    <xdr:to>
      <xdr:col>10</xdr:col>
      <xdr:colOff>207308</xdr:colOff>
      <xdr:row>30</xdr:row>
      <xdr:rowOff>162485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59AED79-7B35-40B9-AEB6-8CA1ABA7F53F}"/>
            </a:ext>
          </a:extLst>
        </xdr:cNvPr>
        <xdr:cNvSpPr txBox="1"/>
      </xdr:nvSpPr>
      <xdr:spPr>
        <a:xfrm>
          <a:off x="1686485" y="5216338"/>
          <a:ext cx="6857999" cy="49866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 recomienda a la empresa</a:t>
          </a:r>
          <a:r>
            <a:rPr lang="es-GT" sz="1100" b="1" baseline="0"/>
            <a:t> invertir en la opción 1, si sólo se puede elegir una de las dos. Esto debido a que es la que le proporciona el valor anual equivalente más alto.</a:t>
          </a:r>
          <a:endParaRPr lang="es-GT" sz="1100" b="1"/>
        </a:p>
      </xdr:txBody>
    </xdr:sp>
    <xdr:clientData/>
  </xdr:twoCellAnchor>
  <xdr:twoCellAnchor>
    <xdr:from>
      <xdr:col>2</xdr:col>
      <xdr:colOff>352986</xdr:colOff>
      <xdr:row>55</xdr:row>
      <xdr:rowOff>173691</xdr:rowOff>
    </xdr:from>
    <xdr:to>
      <xdr:col>10</xdr:col>
      <xdr:colOff>560294</xdr:colOff>
      <xdr:row>58</xdr:row>
      <xdr:rowOff>117662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7705A800-9A36-44B9-B404-C3A19F242463}"/>
            </a:ext>
          </a:extLst>
        </xdr:cNvPr>
        <xdr:cNvSpPr txBox="1"/>
      </xdr:nvSpPr>
      <xdr:spPr>
        <a:xfrm>
          <a:off x="2039471" y="10348632"/>
          <a:ext cx="6857999" cy="49866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 recomienda a la empresa</a:t>
          </a:r>
          <a:r>
            <a:rPr lang="es-GT" sz="1100" b="1" baseline="0"/>
            <a:t> invertir en la opción 1, si sólo se puede elegir una de las dos. Esto debido a que es la que le proporciona el valor presente más alto.</a:t>
          </a:r>
          <a:endParaRPr lang="es-GT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167640</xdr:rowOff>
    </xdr:from>
    <xdr:to>
      <xdr:col>8</xdr:col>
      <xdr:colOff>686806</xdr:colOff>
      <xdr:row>9</xdr:row>
      <xdr:rowOff>44050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75F30E-BA16-4425-9338-118ADA703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167640"/>
          <a:ext cx="6742761" cy="1522330"/>
        </a:xfrm>
        <a:prstGeom prst="rect">
          <a:avLst/>
        </a:prstGeom>
        <a:noFill/>
        <a:ln w="3175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426936</xdr:colOff>
      <xdr:row>17</xdr:row>
      <xdr:rowOff>162127</xdr:rowOff>
    </xdr:from>
    <xdr:to>
      <xdr:col>9</xdr:col>
      <xdr:colOff>151319</xdr:colOff>
      <xdr:row>20</xdr:row>
      <xdr:rowOff>108085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D067DA-A039-4CFE-9453-F1274D19D85C}"/>
            </a:ext>
          </a:extLst>
        </xdr:cNvPr>
        <xdr:cNvSpPr txBox="1"/>
      </xdr:nvSpPr>
      <xdr:spPr>
        <a:xfrm>
          <a:off x="2015787" y="3291191"/>
          <a:ext cx="5285362" cy="49719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 recomienda elegir a la empresa seleccionar el sensor</a:t>
          </a:r>
          <a:r>
            <a:rPr lang="es-GT" sz="1100" b="1" baseline="0"/>
            <a:t> tipo Y porque este representa un costo anual equivalente menor que el que proporciona X</a:t>
          </a:r>
          <a:endParaRPr lang="es-GT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99060</xdr:rowOff>
    </xdr:from>
    <xdr:to>
      <xdr:col>11</xdr:col>
      <xdr:colOff>347685</xdr:colOff>
      <xdr:row>4</xdr:row>
      <xdr:rowOff>37265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7D68D2-1FB6-409B-B98B-9AD01C7E0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99060"/>
          <a:ext cx="6832529" cy="669725"/>
        </a:xfrm>
        <a:prstGeom prst="rect">
          <a:avLst/>
        </a:prstGeom>
        <a:noFill/>
        <a:ln w="3175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8</xdr:row>
      <xdr:rowOff>14288</xdr:rowOff>
    </xdr:from>
    <xdr:to>
      <xdr:col>1</xdr:col>
      <xdr:colOff>14287</xdr:colOff>
      <xdr:row>11</xdr:row>
      <xdr:rowOff>76200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1251EDC-EAFF-4722-BF94-BC535A7D0A17}"/>
            </a:ext>
          </a:extLst>
        </xdr:cNvPr>
        <xdr:cNvCxnSpPr/>
      </xdr:nvCxnSpPr>
      <xdr:spPr>
        <a:xfrm flipH="1">
          <a:off x="405765" y="1111568"/>
          <a:ext cx="4762" cy="6105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4763</xdr:colOff>
      <xdr:row>7</xdr:row>
      <xdr:rowOff>166688</xdr:rowOff>
    </xdr:from>
    <xdr:to>
      <xdr:col>6</xdr:col>
      <xdr:colOff>9524</xdr:colOff>
      <xdr:row>9</xdr:row>
      <xdr:rowOff>128588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CA3BB495-0248-4537-AD26-2CE795E5EB0A}"/>
            </a:ext>
          </a:extLst>
        </xdr:cNvPr>
        <xdr:cNvCxnSpPr/>
      </xdr:nvCxnSpPr>
      <xdr:spPr>
        <a:xfrm flipH="1">
          <a:off x="2382203" y="1081088"/>
          <a:ext cx="4761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14288</xdr:colOff>
      <xdr:row>7</xdr:row>
      <xdr:rowOff>171450</xdr:rowOff>
    </xdr:from>
    <xdr:to>
      <xdr:col>11</xdr:col>
      <xdr:colOff>19049</xdr:colOff>
      <xdr:row>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5C0B74F-34B5-4B59-B01A-97B157B3E3D7}"/>
            </a:ext>
          </a:extLst>
        </xdr:cNvPr>
        <xdr:cNvCxnSpPr/>
      </xdr:nvCxnSpPr>
      <xdr:spPr>
        <a:xfrm flipH="1">
          <a:off x="4372928" y="1085850"/>
          <a:ext cx="4761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230282</xdr:colOff>
      <xdr:row>9</xdr:row>
      <xdr:rowOff>128587</xdr:rowOff>
    </xdr:from>
    <xdr:to>
      <xdr:col>6</xdr:col>
      <xdr:colOff>430307</xdr:colOff>
      <xdr:row>11</xdr:row>
      <xdr:rowOff>58911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560938B-B016-414C-98D5-A2A8EBC0509F}"/>
            </a:ext>
          </a:extLst>
        </xdr:cNvPr>
        <xdr:cNvSpPr txBox="1"/>
      </xdr:nvSpPr>
      <xdr:spPr>
        <a:xfrm>
          <a:off x="3227856" y="1792661"/>
          <a:ext cx="799539" cy="300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50,000</a:t>
          </a:r>
        </a:p>
      </xdr:txBody>
    </xdr:sp>
    <xdr:clientData/>
  </xdr:twoCellAnchor>
  <xdr:twoCellAnchor>
    <xdr:from>
      <xdr:col>10</xdr:col>
      <xdr:colOff>273984</xdr:colOff>
      <xdr:row>9</xdr:row>
      <xdr:rowOff>135871</xdr:rowOff>
    </xdr:from>
    <xdr:to>
      <xdr:col>12</xdr:col>
      <xdr:colOff>167122</xdr:colOff>
      <xdr:row>11</xdr:row>
      <xdr:rowOff>66195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1526388-3F1A-45DD-8A96-597555228DB5}"/>
            </a:ext>
          </a:extLst>
        </xdr:cNvPr>
        <xdr:cNvSpPr txBox="1"/>
      </xdr:nvSpPr>
      <xdr:spPr>
        <a:xfrm>
          <a:off x="6269131" y="1799945"/>
          <a:ext cx="1092167" cy="300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50,000</a:t>
          </a:r>
        </a:p>
      </xdr:txBody>
    </xdr:sp>
    <xdr:clientData/>
  </xdr:twoCellAnchor>
  <xdr:twoCellAnchor>
    <xdr:from>
      <xdr:col>6</xdr:col>
      <xdr:colOff>166688</xdr:colOff>
      <xdr:row>9</xdr:row>
      <xdr:rowOff>123825</xdr:rowOff>
    </xdr:from>
    <xdr:to>
      <xdr:col>10</xdr:col>
      <xdr:colOff>190500</xdr:colOff>
      <xdr:row>11</xdr:row>
      <xdr:rowOff>54149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65B7753-F30E-43F6-9F00-CC16254F4DE5}"/>
            </a:ext>
          </a:extLst>
        </xdr:cNvPr>
        <xdr:cNvSpPr txBox="1"/>
      </xdr:nvSpPr>
      <xdr:spPr>
        <a:xfrm>
          <a:off x="2544128" y="1403985"/>
          <a:ext cx="1608772" cy="296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........................................</a:t>
          </a:r>
        </a:p>
      </xdr:txBody>
    </xdr:sp>
    <xdr:clientData/>
  </xdr:twoCellAnchor>
  <xdr:twoCellAnchor>
    <xdr:from>
      <xdr:col>11</xdr:col>
      <xdr:colOff>261937</xdr:colOff>
      <xdr:row>9</xdr:row>
      <xdr:rowOff>90487</xdr:rowOff>
    </xdr:from>
    <xdr:to>
      <xdr:col>12</xdr:col>
      <xdr:colOff>285750</xdr:colOff>
      <xdr:row>11</xdr:row>
      <xdr:rowOff>20811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1262E6E0-5151-4DD6-A688-FACA477A3A52}"/>
            </a:ext>
          </a:extLst>
        </xdr:cNvPr>
        <xdr:cNvSpPr txBox="1"/>
      </xdr:nvSpPr>
      <xdr:spPr>
        <a:xfrm>
          <a:off x="6856599" y="1754561"/>
          <a:ext cx="623327" cy="300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.....∞</a:t>
          </a:r>
        </a:p>
      </xdr:txBody>
    </xdr:sp>
    <xdr:clientData/>
  </xdr:twoCellAnchor>
  <xdr:twoCellAnchor>
    <xdr:from>
      <xdr:col>11</xdr:col>
      <xdr:colOff>385763</xdr:colOff>
      <xdr:row>6</xdr:row>
      <xdr:rowOff>138113</xdr:rowOff>
    </xdr:from>
    <xdr:to>
      <xdr:col>13</xdr:col>
      <xdr:colOff>95250</xdr:colOff>
      <xdr:row>8</xdr:row>
      <xdr:rowOff>68437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2CE0D5B-5F21-44CE-8109-B2362F08AAB4}"/>
            </a:ext>
          </a:extLst>
        </xdr:cNvPr>
        <xdr:cNvSpPr txBox="1"/>
      </xdr:nvSpPr>
      <xdr:spPr>
        <a:xfrm>
          <a:off x="4744403" y="869633"/>
          <a:ext cx="501967" cy="296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.....∞</a:t>
          </a:r>
        </a:p>
      </xdr:txBody>
    </xdr:sp>
    <xdr:clientData/>
  </xdr:twoCellAnchor>
  <xdr:twoCellAnchor>
    <xdr:from>
      <xdr:col>6</xdr:col>
      <xdr:colOff>223837</xdr:colOff>
      <xdr:row>5</xdr:row>
      <xdr:rowOff>23812</xdr:rowOff>
    </xdr:from>
    <xdr:to>
      <xdr:col>8</xdr:col>
      <xdr:colOff>28574</xdr:colOff>
      <xdr:row>6</xdr:row>
      <xdr:rowOff>135111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B9B6BCC-285C-4A8B-8DC3-6090A534053B}"/>
            </a:ext>
          </a:extLst>
        </xdr:cNvPr>
        <xdr:cNvSpPr txBox="1"/>
      </xdr:nvSpPr>
      <xdr:spPr>
        <a:xfrm>
          <a:off x="2601277" y="572452"/>
          <a:ext cx="597217" cy="294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i=8%</a:t>
          </a:r>
        </a:p>
        <a:p>
          <a:endParaRPr lang="es-GT" sz="1100"/>
        </a:p>
      </xdr:txBody>
    </xdr:sp>
    <xdr:clientData/>
  </xdr:twoCellAnchor>
  <xdr:twoCellAnchor>
    <xdr:from>
      <xdr:col>0</xdr:col>
      <xdr:colOff>283956</xdr:colOff>
      <xdr:row>11</xdr:row>
      <xdr:rowOff>94354</xdr:rowOff>
    </xdr:from>
    <xdr:to>
      <xdr:col>1</xdr:col>
      <xdr:colOff>386602</xdr:colOff>
      <xdr:row>13</xdr:row>
      <xdr:rowOff>20868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D4DBD73-1393-47CC-A76B-1A3C94660125}"/>
            </a:ext>
          </a:extLst>
        </xdr:cNvPr>
        <xdr:cNvSpPr txBox="1"/>
      </xdr:nvSpPr>
      <xdr:spPr>
        <a:xfrm>
          <a:off x="283956" y="2128222"/>
          <a:ext cx="702161" cy="296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100,000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136457</xdr:colOff>
      <xdr:row>0</xdr:row>
      <xdr:rowOff>58312</xdr:rowOff>
    </xdr:from>
    <xdr:to>
      <xdr:col>7</xdr:col>
      <xdr:colOff>489085</xdr:colOff>
      <xdr:row>12</xdr:row>
      <xdr:rowOff>53217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3A8343-05F3-4CEF-B834-C8572698A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57" y="58312"/>
          <a:ext cx="6005479" cy="2199841"/>
        </a:xfrm>
        <a:prstGeom prst="rect">
          <a:avLst/>
        </a:prstGeom>
        <a:noFill/>
        <a:ln w="3175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275617</xdr:colOff>
      <xdr:row>22</xdr:row>
      <xdr:rowOff>151320</xdr:rowOff>
    </xdr:from>
    <xdr:to>
      <xdr:col>9</xdr:col>
      <xdr:colOff>659319</xdr:colOff>
      <xdr:row>25</xdr:row>
      <xdr:rowOff>97278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E43A64D-55D1-498E-A375-7EE9943A8CBE}"/>
            </a:ext>
          </a:extLst>
        </xdr:cNvPr>
        <xdr:cNvSpPr txBox="1"/>
      </xdr:nvSpPr>
      <xdr:spPr>
        <a:xfrm>
          <a:off x="2658894" y="4199107"/>
          <a:ext cx="5252936" cy="49719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 recomienda elegir a la empresa seleccionar la propuesta B </a:t>
          </a:r>
          <a:r>
            <a:rPr lang="es-GT" sz="1100" b="1" baseline="0"/>
            <a:t>porque este representa un costo anual equivalente menor que el que proporciona A</a:t>
          </a:r>
          <a:endParaRPr lang="es-GT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AE20-39B1-4CF9-93BF-8D8EF6B0CDE1}">
  <dimension ref="A8:K55"/>
  <sheetViews>
    <sheetView topLeftCell="A39" zoomScale="136" zoomScaleNormal="136" workbookViewId="0">
      <selection activeCell="B45" sqref="B45:D50"/>
    </sheetView>
  </sheetViews>
  <sheetFormatPr baseColWidth="10" defaultRowHeight="14.4" x14ac:dyDescent="0.3"/>
  <cols>
    <col min="2" max="2" width="13.109375" bestFit="1" customWidth="1"/>
    <col min="5" max="5" width="13.109375" customWidth="1"/>
    <col min="7" max="7" width="13.21875" customWidth="1"/>
    <col min="10" max="10" width="13.109375" bestFit="1" customWidth="1"/>
  </cols>
  <sheetData>
    <row r="8" spans="1:11" x14ac:dyDescent="0.3">
      <c r="A8" s="1" t="s">
        <v>0</v>
      </c>
      <c r="F8" s="1" t="s">
        <v>1</v>
      </c>
    </row>
    <row r="13" spans="1:11" x14ac:dyDescent="0.3">
      <c r="B13" s="2">
        <v>0</v>
      </c>
      <c r="C13" s="2">
        <v>1</v>
      </c>
      <c r="D13" s="2">
        <v>2</v>
      </c>
      <c r="E13" t="s">
        <v>2</v>
      </c>
      <c r="G13" s="2">
        <v>0</v>
      </c>
      <c r="H13" s="2">
        <v>1</v>
      </c>
      <c r="I13" s="2">
        <v>2</v>
      </c>
      <c r="J13" s="2">
        <v>3</v>
      </c>
      <c r="K13" t="s">
        <v>2</v>
      </c>
    </row>
    <row r="20" spans="1:9" x14ac:dyDescent="0.3">
      <c r="A20" s="20" t="s">
        <v>4</v>
      </c>
    </row>
    <row r="21" spans="1:9" x14ac:dyDescent="0.3">
      <c r="A21" t="s">
        <v>5</v>
      </c>
      <c r="F21" t="s">
        <v>6</v>
      </c>
    </row>
    <row r="22" spans="1:9" x14ac:dyDescent="0.3">
      <c r="A22" s="1" t="s">
        <v>14</v>
      </c>
      <c r="B22" s="8">
        <f>-75000*H26+(200000-27000)</f>
        <v>129785.71428571428</v>
      </c>
      <c r="F22" s="1" t="s">
        <v>15</v>
      </c>
      <c r="G22" s="8">
        <f>-125000*H27+180000-12000+30000*F27</f>
        <v>126799.09365558911</v>
      </c>
    </row>
    <row r="24" spans="1:9" x14ac:dyDescent="0.3">
      <c r="C24" s="9">
        <v>0.1</v>
      </c>
    </row>
    <row r="25" spans="1:9" ht="15" thickBot="1" x14ac:dyDescent="0.35">
      <c r="C25" s="12" t="s">
        <v>7</v>
      </c>
      <c r="D25" s="5" t="s">
        <v>8</v>
      </c>
      <c r="E25" s="5" t="s">
        <v>9</v>
      </c>
      <c r="F25" s="6" t="s">
        <v>10</v>
      </c>
      <c r="G25" s="6" t="s">
        <v>11</v>
      </c>
      <c r="H25" s="6" t="s">
        <v>12</v>
      </c>
      <c r="I25" s="6" t="s">
        <v>13</v>
      </c>
    </row>
    <row r="26" spans="1:9" x14ac:dyDescent="0.3">
      <c r="C26">
        <v>2</v>
      </c>
      <c r="D26">
        <v>1.2100000000000002</v>
      </c>
      <c r="E26">
        <v>0.82644628099173545</v>
      </c>
      <c r="F26">
        <v>0.47619047619047628</v>
      </c>
      <c r="G26">
        <v>2.0999999999999996</v>
      </c>
      <c r="H26">
        <v>0.57619047619047636</v>
      </c>
      <c r="I26">
        <v>1.7355371900826442</v>
      </c>
    </row>
    <row r="27" spans="1:9" x14ac:dyDescent="0.3">
      <c r="C27">
        <v>3</v>
      </c>
      <c r="D27">
        <v>1.3310000000000004</v>
      </c>
      <c r="E27">
        <v>0.75131480090157754</v>
      </c>
      <c r="F27">
        <v>0.30211480362537774</v>
      </c>
      <c r="G27">
        <v>3.3099999999999992</v>
      </c>
      <c r="H27">
        <v>0.40211480362537788</v>
      </c>
      <c r="I27">
        <v>2.4868519909842211</v>
      </c>
    </row>
    <row r="33" spans="1:10" x14ac:dyDescent="0.3">
      <c r="A33" s="4" t="s">
        <v>22</v>
      </c>
    </row>
    <row r="34" spans="1:10" x14ac:dyDescent="0.3">
      <c r="C34" s="14" t="s">
        <v>0</v>
      </c>
      <c r="D34" s="14"/>
      <c r="E34" s="14"/>
      <c r="H34" s="14" t="s">
        <v>1</v>
      </c>
      <c r="I34" s="14"/>
      <c r="J34" s="14"/>
    </row>
    <row r="35" spans="1:10" x14ac:dyDescent="0.3">
      <c r="B35" s="13" t="s">
        <v>16</v>
      </c>
      <c r="C35" s="13" t="s">
        <v>17</v>
      </c>
      <c r="D35" s="13" t="s">
        <v>18</v>
      </c>
      <c r="E35" s="13" t="s">
        <v>19</v>
      </c>
      <c r="G35" s="13" t="s">
        <v>16</v>
      </c>
      <c r="H35" s="13" t="s">
        <v>17</v>
      </c>
      <c r="I35" s="13" t="s">
        <v>18</v>
      </c>
      <c r="J35" s="13" t="s">
        <v>19</v>
      </c>
    </row>
    <row r="36" spans="1:10" x14ac:dyDescent="0.3">
      <c r="B36">
        <v>0</v>
      </c>
      <c r="C36" s="15"/>
      <c r="D36" s="15">
        <v>75000</v>
      </c>
      <c r="E36" s="15">
        <f>C36-D36</f>
        <v>-75000</v>
      </c>
      <c r="G36">
        <v>0</v>
      </c>
      <c r="H36" s="15"/>
      <c r="I36" s="15">
        <v>125000</v>
      </c>
      <c r="J36" s="15">
        <f>H36-I36</f>
        <v>-125000</v>
      </c>
    </row>
    <row r="37" spans="1:10" x14ac:dyDescent="0.3">
      <c r="B37">
        <v>1</v>
      </c>
      <c r="C37" s="15">
        <v>200000</v>
      </c>
      <c r="D37" s="15">
        <v>27000</v>
      </c>
      <c r="E37" s="15">
        <f t="shared" ref="E37:E38" si="0">C37-D37</f>
        <v>173000</v>
      </c>
      <c r="G37">
        <v>1</v>
      </c>
      <c r="H37" s="15">
        <v>180000</v>
      </c>
      <c r="I37" s="15">
        <v>12000</v>
      </c>
      <c r="J37" s="15">
        <f t="shared" ref="J37:J39" si="1">H37-I37</f>
        <v>168000</v>
      </c>
    </row>
    <row r="38" spans="1:10" x14ac:dyDescent="0.3">
      <c r="B38">
        <v>2</v>
      </c>
      <c r="C38" s="15">
        <v>200000</v>
      </c>
      <c r="D38" s="15">
        <v>27000</v>
      </c>
      <c r="E38" s="16">
        <f t="shared" si="0"/>
        <v>173000</v>
      </c>
      <c r="G38">
        <v>2</v>
      </c>
      <c r="H38" s="15">
        <v>180000</v>
      </c>
      <c r="I38" s="15">
        <v>12000</v>
      </c>
      <c r="J38" s="15">
        <f t="shared" si="1"/>
        <v>168000</v>
      </c>
    </row>
    <row r="39" spans="1:10" x14ac:dyDescent="0.3">
      <c r="D39" s="10" t="s">
        <v>21</v>
      </c>
      <c r="E39" s="7">
        <f>NPV(10%,E37:E38)+E36</f>
        <v>225247.9338842975</v>
      </c>
      <c r="G39">
        <v>3</v>
      </c>
      <c r="H39" s="15">
        <f>180000+30000</f>
        <v>210000</v>
      </c>
      <c r="I39" s="15">
        <v>12000</v>
      </c>
      <c r="J39" s="16">
        <f t="shared" si="1"/>
        <v>198000</v>
      </c>
    </row>
    <row r="40" spans="1:10" x14ac:dyDescent="0.3">
      <c r="D40" s="18" t="s">
        <v>3</v>
      </c>
      <c r="E40" s="19">
        <f>PMT(10%,2,-E39)</f>
        <v>129785.7142857143</v>
      </c>
      <c r="I40" s="10" t="s">
        <v>21</v>
      </c>
      <c r="J40" s="7">
        <f>NPV(10%,J37:J39)+J36</f>
        <v>315330.57851239666</v>
      </c>
    </row>
    <row r="41" spans="1:10" x14ac:dyDescent="0.3">
      <c r="I41" s="10" t="s">
        <v>3</v>
      </c>
      <c r="J41" s="19">
        <f>PMT(10%,3,-J40)</f>
        <v>126799.09365558914</v>
      </c>
    </row>
    <row r="42" spans="1:10" x14ac:dyDescent="0.3">
      <c r="A42" s="4" t="s">
        <v>23</v>
      </c>
    </row>
    <row r="44" spans="1:10" x14ac:dyDescent="0.3">
      <c r="C44" s="14" t="s">
        <v>0</v>
      </c>
      <c r="D44" s="14"/>
      <c r="E44" s="14"/>
      <c r="H44" s="14" t="s">
        <v>1</v>
      </c>
      <c r="I44" s="14"/>
      <c r="J44" s="14"/>
    </row>
    <row r="45" spans="1:10" x14ac:dyDescent="0.3">
      <c r="B45" s="13" t="s">
        <v>16</v>
      </c>
      <c r="C45" s="13" t="s">
        <v>17</v>
      </c>
      <c r="D45" s="13" t="s">
        <v>18</v>
      </c>
      <c r="E45" s="13" t="s">
        <v>19</v>
      </c>
      <c r="G45" s="13" t="s">
        <v>16</v>
      </c>
      <c r="H45" s="13" t="s">
        <v>17</v>
      </c>
      <c r="I45" s="13" t="s">
        <v>18</v>
      </c>
      <c r="J45" s="13" t="s">
        <v>19</v>
      </c>
    </row>
    <row r="46" spans="1:10" x14ac:dyDescent="0.3">
      <c r="B46">
        <v>0</v>
      </c>
      <c r="C46" s="15"/>
      <c r="D46" s="15">
        <v>75000</v>
      </c>
      <c r="E46" s="15">
        <f>C46-D46</f>
        <v>-75000</v>
      </c>
      <c r="G46">
        <v>0</v>
      </c>
      <c r="H46" s="15"/>
      <c r="I46" s="15">
        <v>125000</v>
      </c>
      <c r="J46" s="15">
        <f>H46-I46</f>
        <v>-125000</v>
      </c>
    </row>
    <row r="47" spans="1:10" x14ac:dyDescent="0.3">
      <c r="B47">
        <v>1</v>
      </c>
      <c r="C47" s="15">
        <v>200000</v>
      </c>
      <c r="D47" s="15">
        <v>27000</v>
      </c>
      <c r="E47" s="15">
        <f t="shared" ref="E47:E52" si="2">C47-D47</f>
        <v>173000</v>
      </c>
      <c r="G47">
        <v>1</v>
      </c>
      <c r="H47" s="15">
        <v>180000</v>
      </c>
      <c r="I47" s="15">
        <v>12000</v>
      </c>
      <c r="J47" s="15">
        <f t="shared" ref="J47:J52" si="3">H47-I47</f>
        <v>168000</v>
      </c>
    </row>
    <row r="48" spans="1:10" x14ac:dyDescent="0.3">
      <c r="B48">
        <v>2</v>
      </c>
      <c r="C48" s="15">
        <v>200000</v>
      </c>
      <c r="D48" s="15">
        <f>27000+75000</f>
        <v>102000</v>
      </c>
      <c r="E48" s="21">
        <f t="shared" si="2"/>
        <v>98000</v>
      </c>
      <c r="G48">
        <v>2</v>
      </c>
      <c r="H48" s="15">
        <v>180000</v>
      </c>
      <c r="I48" s="15">
        <v>12000</v>
      </c>
      <c r="J48" s="15">
        <f t="shared" si="3"/>
        <v>168000</v>
      </c>
    </row>
    <row r="49" spans="2:10" x14ac:dyDescent="0.3">
      <c r="B49">
        <v>3</v>
      </c>
      <c r="C49" s="15">
        <v>200000</v>
      </c>
      <c r="D49" s="15">
        <v>27000</v>
      </c>
      <c r="E49" s="21">
        <f t="shared" si="2"/>
        <v>173000</v>
      </c>
      <c r="G49">
        <v>3</v>
      </c>
      <c r="H49" s="15">
        <f>180000+30000</f>
        <v>210000</v>
      </c>
      <c r="I49" s="15">
        <f>12000+125000</f>
        <v>137000</v>
      </c>
      <c r="J49" s="21">
        <f t="shared" si="3"/>
        <v>73000</v>
      </c>
    </row>
    <row r="50" spans="2:10" x14ac:dyDescent="0.3">
      <c r="B50">
        <v>4</v>
      </c>
      <c r="C50" s="15">
        <v>200000</v>
      </c>
      <c r="D50" s="15">
        <f>27000+75000</f>
        <v>102000</v>
      </c>
      <c r="E50" s="21">
        <f t="shared" si="2"/>
        <v>98000</v>
      </c>
      <c r="G50">
        <v>4</v>
      </c>
      <c r="H50" s="15">
        <v>180000</v>
      </c>
      <c r="I50" s="15">
        <v>12000</v>
      </c>
      <c r="J50" s="21">
        <f t="shared" si="3"/>
        <v>168000</v>
      </c>
    </row>
    <row r="51" spans="2:10" x14ac:dyDescent="0.3">
      <c r="B51">
        <v>5</v>
      </c>
      <c r="C51" s="15">
        <v>200000</v>
      </c>
      <c r="D51" s="15">
        <v>27000</v>
      </c>
      <c r="E51" s="21">
        <f t="shared" si="2"/>
        <v>173000</v>
      </c>
      <c r="G51">
        <v>5</v>
      </c>
      <c r="H51" s="15">
        <v>180000</v>
      </c>
      <c r="I51" s="15">
        <v>12000</v>
      </c>
      <c r="J51" s="21">
        <f t="shared" si="3"/>
        <v>168000</v>
      </c>
    </row>
    <row r="52" spans="2:10" x14ac:dyDescent="0.3">
      <c r="B52">
        <v>6</v>
      </c>
      <c r="C52" s="15">
        <v>200000</v>
      </c>
      <c r="D52" s="15">
        <v>27000</v>
      </c>
      <c r="E52" s="16">
        <f t="shared" si="2"/>
        <v>173000</v>
      </c>
      <c r="G52">
        <v>6</v>
      </c>
      <c r="H52" s="15">
        <f>180000+30000</f>
        <v>210000</v>
      </c>
      <c r="I52" s="15">
        <v>12000</v>
      </c>
      <c r="J52" s="16">
        <f t="shared" si="3"/>
        <v>198000</v>
      </c>
    </row>
    <row r="53" spans="2:10" x14ac:dyDescent="0.3">
      <c r="D53" s="18" t="s">
        <v>21</v>
      </c>
      <c r="E53" s="19">
        <f>NPV(10%,E47:E52)+E46</f>
        <v>565250.62078020442</v>
      </c>
      <c r="I53" s="18" t="s">
        <v>21</v>
      </c>
      <c r="J53" s="19">
        <f>NPV(10%,J47:J52)+J46</f>
        <v>552243.10932561709</v>
      </c>
    </row>
    <row r="55" spans="2:10" x14ac:dyDescent="0.3">
      <c r="B55" s="4" t="s">
        <v>24</v>
      </c>
      <c r="D55" s="10" t="s">
        <v>3</v>
      </c>
      <c r="E55" s="17">
        <f>PMT(10%,6,-E53)</f>
        <v>129785.71428571428</v>
      </c>
      <c r="G55" s="4" t="s">
        <v>24</v>
      </c>
      <c r="I55" s="10" t="s">
        <v>3</v>
      </c>
      <c r="J55" s="17">
        <f>PMT(10%,6,-J53)</f>
        <v>126799.09365558909</v>
      </c>
    </row>
  </sheetData>
  <mergeCells count="4">
    <mergeCell ref="C34:E34"/>
    <mergeCell ref="H34:J34"/>
    <mergeCell ref="C44:E44"/>
    <mergeCell ref="H44:J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1A38-D0C9-412A-8743-A842CDD79B59}">
  <dimension ref="B12:I30"/>
  <sheetViews>
    <sheetView topLeftCell="A12" zoomScale="141" zoomScaleNormal="141" workbookViewId="0">
      <selection activeCell="E23" sqref="E23:F28"/>
    </sheetView>
  </sheetViews>
  <sheetFormatPr baseColWidth="10" defaultRowHeight="14.4" x14ac:dyDescent="0.3"/>
  <cols>
    <col min="6" max="6" width="11.109375" customWidth="1"/>
  </cols>
  <sheetData>
    <row r="12" spans="2:9" x14ac:dyDescent="0.3">
      <c r="B12" t="s">
        <v>25</v>
      </c>
      <c r="G12" t="s">
        <v>26</v>
      </c>
    </row>
    <row r="13" spans="2:9" x14ac:dyDescent="0.3">
      <c r="B13" s="4" t="s">
        <v>27</v>
      </c>
      <c r="C13" s="22">
        <f>7650*H16+1200</f>
        <v>5726.4905660377372</v>
      </c>
      <c r="G13" s="4" t="s">
        <v>28</v>
      </c>
      <c r="H13" s="22">
        <f>12900*H17+900-2000*F17</f>
        <v>4728.6553557320212</v>
      </c>
    </row>
    <row r="15" spans="2:9" ht="15" thickBot="1" x14ac:dyDescent="0.35">
      <c r="C15" s="10" t="s">
        <v>7</v>
      </c>
      <c r="D15" s="5" t="s">
        <v>8</v>
      </c>
      <c r="E15" s="5" t="s">
        <v>9</v>
      </c>
      <c r="F15" s="6" t="s">
        <v>10</v>
      </c>
      <c r="G15" s="6" t="s">
        <v>11</v>
      </c>
      <c r="H15" s="6" t="s">
        <v>12</v>
      </c>
      <c r="I15" s="6" t="s">
        <v>13</v>
      </c>
    </row>
    <row r="16" spans="2:9" x14ac:dyDescent="0.3">
      <c r="C16">
        <v>2</v>
      </c>
      <c r="D16">
        <v>1.2544000000000002</v>
      </c>
      <c r="E16">
        <v>0.79719387755102034</v>
      </c>
      <c r="F16">
        <v>0.47169811320754723</v>
      </c>
      <c r="G16">
        <v>2.1199999999999997</v>
      </c>
      <c r="H16">
        <v>0.59169811320754728</v>
      </c>
      <c r="I16">
        <v>1.6900510204081629</v>
      </c>
    </row>
    <row r="17" spans="3:9" x14ac:dyDescent="0.3">
      <c r="C17">
        <v>4</v>
      </c>
      <c r="D17">
        <v>1.5735193600000004</v>
      </c>
      <c r="E17">
        <v>0.63551807840483121</v>
      </c>
      <c r="F17">
        <v>0.20923443630568991</v>
      </c>
      <c r="G17">
        <v>4.7793279999999987</v>
      </c>
      <c r="H17">
        <v>0.32923443630569005</v>
      </c>
      <c r="I17">
        <v>3.0373493466264039</v>
      </c>
    </row>
    <row r="23" spans="3:9" x14ac:dyDescent="0.3">
      <c r="E23" s="23" t="s">
        <v>16</v>
      </c>
      <c r="F23" s="23" t="s">
        <v>29</v>
      </c>
      <c r="G23" s="23" t="s">
        <v>30</v>
      </c>
    </row>
    <row r="24" spans="3:9" x14ac:dyDescent="0.3">
      <c r="E24">
        <v>0</v>
      </c>
      <c r="F24" s="15">
        <v>7650</v>
      </c>
      <c r="G24" s="15">
        <v>12900</v>
      </c>
    </row>
    <row r="25" spans="3:9" x14ac:dyDescent="0.3">
      <c r="E25">
        <v>1</v>
      </c>
      <c r="F25" s="15">
        <v>1200</v>
      </c>
      <c r="G25" s="15">
        <v>900</v>
      </c>
    </row>
    <row r="26" spans="3:9" x14ac:dyDescent="0.3">
      <c r="E26">
        <v>2</v>
      </c>
      <c r="F26" s="15">
        <v>1200</v>
      </c>
      <c r="G26" s="15">
        <v>900</v>
      </c>
    </row>
    <row r="27" spans="3:9" x14ac:dyDescent="0.3">
      <c r="E27">
        <v>3</v>
      </c>
      <c r="F27" s="15"/>
      <c r="G27" s="15">
        <v>900</v>
      </c>
    </row>
    <row r="28" spans="3:9" x14ac:dyDescent="0.3">
      <c r="E28">
        <v>4</v>
      </c>
      <c r="F28" s="16"/>
      <c r="G28" s="16">
        <f>900-2000</f>
        <v>-1100</v>
      </c>
    </row>
    <row r="29" spans="3:9" x14ac:dyDescent="0.3">
      <c r="E29" s="10" t="s">
        <v>21</v>
      </c>
      <c r="F29" s="22">
        <f>NPV(12%,F25:F26)+F24</f>
        <v>9678.0612244897966</v>
      </c>
      <c r="G29" s="22">
        <f>NPV(12%,G25:G28)+G24</f>
        <v>14362.578255154101</v>
      </c>
    </row>
    <row r="30" spans="3:9" x14ac:dyDescent="0.3">
      <c r="E30" s="10" t="s">
        <v>3</v>
      </c>
      <c r="F30" s="22">
        <f>PMT(12%,2,-F29)</f>
        <v>5726.4905660377372</v>
      </c>
      <c r="G30" s="22">
        <f>PMT(12%,4,-G29)</f>
        <v>4728.6553557320194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005C-C7F3-40CB-BFBE-D94783A1FAA2}">
  <dimension ref="B8:N19"/>
  <sheetViews>
    <sheetView zoomScale="136" zoomScaleNormal="136" workbookViewId="0">
      <selection activeCell="N11" sqref="N11"/>
    </sheetView>
  </sheetViews>
  <sheetFormatPr baseColWidth="10" defaultRowHeight="14.4" x14ac:dyDescent="0.3"/>
  <cols>
    <col min="1" max="13" width="8.77734375" customWidth="1"/>
  </cols>
  <sheetData>
    <row r="8" spans="2:14" x14ac:dyDescent="0.3">
      <c r="B8" s="3">
        <v>0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</row>
    <row r="11" spans="2:14" x14ac:dyDescent="0.3">
      <c r="N11" s="24" t="s">
        <v>31</v>
      </c>
    </row>
    <row r="15" spans="2:14" x14ac:dyDescent="0.3">
      <c r="D15" t="s">
        <v>32</v>
      </c>
      <c r="K15" s="25" t="s">
        <v>10</v>
      </c>
    </row>
    <row r="16" spans="2:14" x14ac:dyDescent="0.3">
      <c r="D16" s="4" t="s">
        <v>33</v>
      </c>
      <c r="E16" s="26">
        <f>100000+50000*K16/0.08</f>
        <v>206535.28410427287</v>
      </c>
      <c r="F16" s="26"/>
      <c r="K16">
        <v>0.17045645456683658</v>
      </c>
    </row>
    <row r="18" spans="4:6" x14ac:dyDescent="0.3">
      <c r="D18" t="s">
        <v>34</v>
      </c>
    </row>
    <row r="19" spans="4:6" x14ac:dyDescent="0.3">
      <c r="D19" s="24" t="s">
        <v>3</v>
      </c>
      <c r="E19" s="27">
        <f>E16*0.08</f>
        <v>16522.822728341831</v>
      </c>
      <c r="F19" s="27"/>
    </row>
  </sheetData>
  <mergeCells count="2">
    <mergeCell ref="E16:F16"/>
    <mergeCell ref="E19:F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EB09-25FB-407D-961E-A4C446B78122}">
  <dimension ref="A14:J34"/>
  <sheetViews>
    <sheetView tabSelected="1" topLeftCell="A16" zoomScale="141" zoomScaleNormal="141" workbookViewId="0">
      <selection activeCell="F31" sqref="F31"/>
    </sheetView>
  </sheetViews>
  <sheetFormatPr baseColWidth="10" defaultRowHeight="14.4" x14ac:dyDescent="0.3"/>
  <cols>
    <col min="2" max="2" width="12.88671875" customWidth="1"/>
    <col min="8" max="8" width="13.109375" customWidth="1"/>
  </cols>
  <sheetData>
    <row r="14" spans="1:10" x14ac:dyDescent="0.3">
      <c r="J14" s="24" t="s">
        <v>31</v>
      </c>
    </row>
    <row r="15" spans="1:10" x14ac:dyDescent="0.3">
      <c r="A15" s="4" t="s">
        <v>35</v>
      </c>
      <c r="G15" s="4" t="s">
        <v>36</v>
      </c>
    </row>
    <row r="16" spans="1:10" x14ac:dyDescent="0.3">
      <c r="A16" t="s">
        <v>37</v>
      </c>
      <c r="G16" t="s">
        <v>38</v>
      </c>
    </row>
    <row r="17" spans="1:10" x14ac:dyDescent="0.3">
      <c r="A17" s="4" t="s">
        <v>3</v>
      </c>
      <c r="B17" s="22">
        <f>65000*I22-7000*G22+22000+12000</f>
        <v>41861.265347996487</v>
      </c>
      <c r="G17" t="s">
        <v>33</v>
      </c>
      <c r="H17" s="28">
        <f>650000+1000/0.05+10000*G21/0.05</f>
        <v>706194.95962565357</v>
      </c>
    </row>
    <row r="18" spans="1:10" x14ac:dyDescent="0.3">
      <c r="G18" s="4" t="s">
        <v>3</v>
      </c>
      <c r="H18" s="22">
        <f>H17*0.05</f>
        <v>35309.747981282679</v>
      </c>
    </row>
    <row r="20" spans="1:10" ht="15" thickBot="1" x14ac:dyDescent="0.35">
      <c r="D20" s="10" t="s">
        <v>7</v>
      </c>
      <c r="E20" s="5" t="s">
        <v>8</v>
      </c>
      <c r="F20" s="5" t="s">
        <v>9</v>
      </c>
      <c r="G20" s="6" t="s">
        <v>10</v>
      </c>
      <c r="H20" s="6" t="s">
        <v>11</v>
      </c>
      <c r="I20" s="6" t="s">
        <v>12</v>
      </c>
      <c r="J20" s="6" t="s">
        <v>13</v>
      </c>
    </row>
    <row r="21" spans="1:10" x14ac:dyDescent="0.3">
      <c r="A21" s="23" t="s">
        <v>16</v>
      </c>
      <c r="B21" s="23" t="s">
        <v>39</v>
      </c>
      <c r="D21">
        <v>5</v>
      </c>
      <c r="E21">
        <v>1.2762815625000001</v>
      </c>
      <c r="F21">
        <v>0.78352616646845896</v>
      </c>
      <c r="G21">
        <v>0.18097479812826811</v>
      </c>
      <c r="H21">
        <v>5.5256312500000009</v>
      </c>
      <c r="I21">
        <v>0.23097479812826813</v>
      </c>
      <c r="J21">
        <v>4.3294766706308199</v>
      </c>
    </row>
    <row r="22" spans="1:10" x14ac:dyDescent="0.3">
      <c r="A22">
        <v>0</v>
      </c>
      <c r="B22" s="15">
        <v>65000</v>
      </c>
      <c r="D22">
        <v>10</v>
      </c>
      <c r="E22">
        <v>1.6288946267774416</v>
      </c>
      <c r="F22">
        <v>0.61391325354075932</v>
      </c>
      <c r="G22">
        <v>7.9504574965456667E-2</v>
      </c>
      <c r="H22">
        <v>12.577892535548832</v>
      </c>
      <c r="I22">
        <v>0.12950457496545667</v>
      </c>
      <c r="J22">
        <v>7.7217349291848141</v>
      </c>
    </row>
    <row r="23" spans="1:10" x14ac:dyDescent="0.3">
      <c r="A23">
        <v>1</v>
      </c>
      <c r="B23" s="15">
        <f>22000+12000</f>
        <v>34000</v>
      </c>
    </row>
    <row r="24" spans="1:10" x14ac:dyDescent="0.3">
      <c r="A24">
        <v>2</v>
      </c>
      <c r="B24" s="15">
        <f t="shared" ref="B24:B32" si="0">22000+12000</f>
        <v>34000</v>
      </c>
    </row>
    <row r="25" spans="1:10" x14ac:dyDescent="0.3">
      <c r="A25">
        <v>3</v>
      </c>
      <c r="B25" s="15">
        <f t="shared" si="0"/>
        <v>34000</v>
      </c>
    </row>
    <row r="26" spans="1:10" x14ac:dyDescent="0.3">
      <c r="A26">
        <v>4</v>
      </c>
      <c r="B26" s="15">
        <f t="shared" si="0"/>
        <v>34000</v>
      </c>
    </row>
    <row r="27" spans="1:10" x14ac:dyDescent="0.3">
      <c r="A27">
        <v>5</v>
      </c>
      <c r="B27" s="15">
        <f t="shared" si="0"/>
        <v>34000</v>
      </c>
    </row>
    <row r="28" spans="1:10" x14ac:dyDescent="0.3">
      <c r="A28">
        <v>6</v>
      </c>
      <c r="B28" s="15">
        <f t="shared" si="0"/>
        <v>34000</v>
      </c>
    </row>
    <row r="29" spans="1:10" x14ac:dyDescent="0.3">
      <c r="A29">
        <v>7</v>
      </c>
      <c r="B29" s="15">
        <f t="shared" si="0"/>
        <v>34000</v>
      </c>
    </row>
    <row r="30" spans="1:10" x14ac:dyDescent="0.3">
      <c r="A30">
        <v>8</v>
      </c>
      <c r="B30" s="15">
        <f t="shared" si="0"/>
        <v>34000</v>
      </c>
    </row>
    <row r="31" spans="1:10" x14ac:dyDescent="0.3">
      <c r="A31">
        <v>9</v>
      </c>
      <c r="B31" s="15">
        <f t="shared" si="0"/>
        <v>34000</v>
      </c>
    </row>
    <row r="32" spans="1:10" x14ac:dyDescent="0.3">
      <c r="A32">
        <v>10</v>
      </c>
      <c r="B32" s="16">
        <f>22000+12000-7000</f>
        <v>27000</v>
      </c>
    </row>
    <row r="33" spans="1:2" x14ac:dyDescent="0.3">
      <c r="A33" s="29" t="s">
        <v>20</v>
      </c>
      <c r="B33" s="28">
        <f>NPV(5%,B23:B32)+B22</f>
        <v>323241.59481749823</v>
      </c>
    </row>
    <row r="34" spans="1:2" x14ac:dyDescent="0.3">
      <c r="A34" s="11" t="s">
        <v>40</v>
      </c>
      <c r="B34" s="22">
        <f>PMT(5%,10,-B33)</f>
        <v>41861.265347996465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7D440210FBDF4B8AF92FDDA92074DC" ma:contentTypeVersion="4" ma:contentTypeDescription="Crear nuevo documento." ma:contentTypeScope="" ma:versionID="7e14b3175bbdc0c97736f728e2c7bac6">
  <xsd:schema xmlns:xsd="http://www.w3.org/2001/XMLSchema" xmlns:xs="http://www.w3.org/2001/XMLSchema" xmlns:p="http://schemas.microsoft.com/office/2006/metadata/properties" xmlns:ns2="8b7fa946-b8a2-4fc5-87a7-5d8b17bd94ee" targetNamespace="http://schemas.microsoft.com/office/2006/metadata/properties" ma:root="true" ma:fieldsID="7688de0f79272f472686725912213df6" ns2:_="">
    <xsd:import namespace="8b7fa946-b8a2-4fc5-87a7-5d8b17bd94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fa946-b8a2-4fc5-87a7-5d8b17bd94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51F463-849A-479F-B140-F7CFDDE9FE54}"/>
</file>

<file path=customXml/itemProps2.xml><?xml version="1.0" encoding="utf-8"?>
<ds:datastoreItem xmlns:ds="http://schemas.openxmlformats.org/officeDocument/2006/customXml" ds:itemID="{C027A567-0C92-4D0C-A3F4-88AE24B375B8}"/>
</file>

<file path=customXml/itemProps3.xml><?xml version="1.0" encoding="utf-8"?>
<ds:datastoreItem xmlns:ds="http://schemas.openxmlformats.org/officeDocument/2006/customXml" ds:itemID="{2B1C5691-F0A4-4ADE-8BD4-DB285B6FDA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Vanessa Paz</cp:lastModifiedBy>
  <dcterms:created xsi:type="dcterms:W3CDTF">2021-10-05T21:22:58Z</dcterms:created>
  <dcterms:modified xsi:type="dcterms:W3CDTF">2021-10-06T02:19:22Z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0x0101004C7D440210FBDF4B8AF92FDDA92074DC</vt:lpwstr>
  </property>
</Properties>
</file>