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Ingenieria economica\"/>
    </mc:Choice>
  </mc:AlternateContent>
  <xr:revisionPtr revIDLastSave="0" documentId="13_ncr:1_{13A7B9A0-CFA3-45D0-83B7-472DC0ACC25C}" xr6:coauthVersionLast="47" xr6:coauthVersionMax="47" xr10:uidLastSave="{00000000-0000-0000-0000-000000000000}"/>
  <bookViews>
    <workbookView xWindow="-108" yWindow="-108" windowWidth="23256" windowHeight="12576" activeTab="1" xr2:uid="{F9093411-82C5-492A-881B-6C054456FF4E}"/>
  </bookViews>
  <sheets>
    <sheet name="1." sheetId="1" r:id="rId1"/>
    <sheet name="2." sheetId="2" r:id="rId2"/>
    <sheet name="3." sheetId="3" r:id="rId3"/>
    <sheet name="4." sheetId="4" r:id="rId4"/>
    <sheet name="5.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H13" i="2"/>
  <c r="F19" i="2"/>
  <c r="C20" i="2"/>
  <c r="E18" i="5"/>
  <c r="E19" i="5"/>
  <c r="E20" i="5"/>
  <c r="E21" i="5"/>
  <c r="E17" i="5"/>
  <c r="D22" i="5"/>
  <c r="C22" i="4"/>
  <c r="C21" i="4"/>
  <c r="D13" i="4"/>
  <c r="E20" i="4"/>
  <c r="H22" i="4" s="1"/>
  <c r="C15" i="4"/>
  <c r="H20" i="3"/>
  <c r="E23" i="3" s="1"/>
  <c r="E22" i="3"/>
  <c r="D22" i="3"/>
  <c r="C22" i="3"/>
  <c r="C20" i="3"/>
  <c r="D20" i="3"/>
  <c r="E20" i="3"/>
  <c r="C21" i="3"/>
  <c r="D21" i="3"/>
  <c r="E21" i="3"/>
  <c r="E19" i="3"/>
  <c r="E24" i="3" s="1"/>
  <c r="D19" i="3"/>
  <c r="D24" i="3" s="1"/>
  <c r="C19" i="3"/>
  <c r="C24" i="3" s="1"/>
  <c r="D27" i="1"/>
  <c r="D21" i="1"/>
  <c r="D20" i="1"/>
  <c r="C15" i="2"/>
  <c r="H23" i="1"/>
  <c r="H20" i="1"/>
  <c r="C36" i="1"/>
  <c r="D34" i="1" s="1"/>
  <c r="E21" i="1" s="1"/>
  <c r="C35" i="1"/>
  <c r="D35" i="1" s="1"/>
  <c r="C28" i="1"/>
  <c r="C27" i="1"/>
  <c r="C29" i="1" s="1"/>
  <c r="C22" i="1"/>
  <c r="C20" i="4" l="1"/>
  <c r="D14" i="4"/>
  <c r="C23" i="3"/>
  <c r="D23" i="3"/>
  <c r="D28" i="1"/>
  <c r="E20" i="1" s="1"/>
  <c r="H14" i="4" l="1"/>
</calcChain>
</file>

<file path=xl/sharedStrings.xml><?xml version="1.0" encoding="utf-8"?>
<sst xmlns="http://schemas.openxmlformats.org/spreadsheetml/2006/main" count="85" uniqueCount="51">
  <si>
    <t>Monto</t>
  </si>
  <si>
    <t>w</t>
  </si>
  <si>
    <t>k</t>
  </si>
  <si>
    <t>Capital propio</t>
  </si>
  <si>
    <t xml:space="preserve">Fuentes de Financiamiento </t>
  </si>
  <si>
    <t>Capital Propio</t>
  </si>
  <si>
    <t>Capital de Deuda</t>
  </si>
  <si>
    <t>Venta de acciones comunes</t>
  </si>
  <si>
    <t>Utilidades retenidas</t>
  </si>
  <si>
    <t>Préstamos Bancarios</t>
  </si>
  <si>
    <t>WACC antes =</t>
  </si>
  <si>
    <t xml:space="preserve">WACC despues = </t>
  </si>
  <si>
    <t>total</t>
  </si>
  <si>
    <t xml:space="preserve"> Costo del capital propio</t>
  </si>
  <si>
    <t xml:space="preserve"> Costo del capital de deuda</t>
  </si>
  <si>
    <t>Fuentes de financiamiento</t>
  </si>
  <si>
    <t xml:space="preserve">CPPC 1 = </t>
  </si>
  <si>
    <t>Préstamo</t>
  </si>
  <si>
    <t>CPPC 2 =</t>
  </si>
  <si>
    <t>WACC despues =</t>
  </si>
  <si>
    <t>Capital patrimonial</t>
  </si>
  <si>
    <t>WACC = CCPP</t>
  </si>
  <si>
    <t>FNE DE CADA ALTERNATIVA</t>
  </si>
  <si>
    <t>AÑOS</t>
  </si>
  <si>
    <t>OPCIÓN 1</t>
  </si>
  <si>
    <t>OPCIÓN 2</t>
  </si>
  <si>
    <t>OPCIÓN 3</t>
  </si>
  <si>
    <t>Financiamiento</t>
  </si>
  <si>
    <t>Fuentes de deuda</t>
  </si>
  <si>
    <t>VPN</t>
  </si>
  <si>
    <t>TIR</t>
  </si>
  <si>
    <t>fuentes primordialaes</t>
  </si>
  <si>
    <t>TMAR = CPPC</t>
  </si>
  <si>
    <t>a) Se recomienda elegir el proyecto 3 ya que tiene un VPN positivo y su tir es mayor a la tmar proporcionada</t>
  </si>
  <si>
    <t>Plan 1</t>
  </si>
  <si>
    <t>Plan 2</t>
  </si>
  <si>
    <t>Financiamineto</t>
  </si>
  <si>
    <t>Se debe elegir el plan 1 ya que tiene un menor costo de capital en comparacion al plan 2.</t>
  </si>
  <si>
    <t>Atributo</t>
  </si>
  <si>
    <t>Peso</t>
  </si>
  <si>
    <t>Ponderación</t>
  </si>
  <si>
    <t>Felxibilidad</t>
  </si>
  <si>
    <t>Seguridad</t>
  </si>
  <si>
    <t xml:space="preserve">Tiempo de operación </t>
  </si>
  <si>
    <t xml:space="preserve">Velocidad </t>
  </si>
  <si>
    <t>Tasa de rendimiento</t>
  </si>
  <si>
    <t>Opcion 1</t>
  </si>
  <si>
    <t xml:space="preserve">k antes </t>
  </si>
  <si>
    <t xml:space="preserve">k despues </t>
  </si>
  <si>
    <t>Bonos</t>
  </si>
  <si>
    <t>Opcion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</si>
</sst>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Q&quot;#,##0.00;[Red]\-&quot;Q&quot;#,##0.00"/>
    <numFmt numFmtId="44" formatCode="_-&quot;Q&quot;* #,##0.00_-;\-&quot;Q&quot;* #,##0.00_-;_-&quot;Q&quot;* &quot;-&quot;??_-;_-@_-"/>
    <numFmt numFmtId="164" formatCode="0.0%"/>
    <numFmt numFmtId="165" formatCode="_-[$$-540A]* #,##0.00_ ;_-[$$-540A]* \-#,##0.00\ ;_-[$$-540A]* &quot;-&quot;??_ ;_-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2" fillId="0" borderId="0" xfId="0" applyFont="1"/>
    <xf numFmtId="164" fontId="2" fillId="2" borderId="0" xfId="2" applyNumberFormat="1" applyFont="1" applyFill="1"/>
    <xf numFmtId="0" fontId="0" fillId="0" borderId="1" xfId="0" applyBorder="1" applyAlignment="1">
      <alignment horizontal="center"/>
    </xf>
    <xf numFmtId="0" fontId="0" fillId="0" borderId="0" xfId="0" applyBorder="1"/>
    <xf numFmtId="44" fontId="0" fillId="0" borderId="0" xfId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/>
    <xf numFmtId="0" fontId="3" fillId="0" borderId="0" xfId="0" applyFont="1" applyBorder="1"/>
    <xf numFmtId="0" fontId="2" fillId="2" borderId="0" xfId="0" applyFont="1" applyFill="1" applyBorder="1" applyAlignment="1">
      <alignment horizontal="left"/>
    </xf>
    <xf numFmtId="0" fontId="0" fillId="0" borderId="0" xfId="0" applyFont="1"/>
    <xf numFmtId="0" fontId="2" fillId="2" borderId="0" xfId="0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2" applyNumberFormat="1" applyFont="1" applyAlignment="1">
      <alignment horizontal="center"/>
    </xf>
    <xf numFmtId="0" fontId="0" fillId="0" borderId="1" xfId="0" applyBorder="1" applyAlignment="1">
      <alignment horizontal="right"/>
    </xf>
    <xf numFmtId="9" fontId="0" fillId="0" borderId="0" xfId="0" applyNumberFormat="1"/>
    <xf numFmtId="0" fontId="2" fillId="2" borderId="0" xfId="0" applyFont="1" applyFill="1" applyBorder="1"/>
    <xf numFmtId="165" fontId="0" fillId="0" borderId="0" xfId="0" applyNumberFormat="1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2" fillId="0" borderId="0" xfId="0" applyFont="1" applyBorder="1"/>
    <xf numFmtId="165" fontId="2" fillId="2" borderId="0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4" fontId="0" fillId="0" borderId="0" xfId="1" applyFont="1" applyBorder="1"/>
    <xf numFmtId="0" fontId="2" fillId="2" borderId="0" xfId="0" applyFont="1" applyFill="1" applyAlignment="1">
      <alignment horizontal="center"/>
    </xf>
    <xf numFmtId="164" fontId="2" fillId="2" borderId="0" xfId="2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8" fontId="6" fillId="0" borderId="0" xfId="0" applyNumberFormat="1" applyFont="1"/>
    <xf numFmtId="0" fontId="7" fillId="4" borderId="0" xfId="0" applyFont="1" applyFill="1" applyAlignment="1">
      <alignment horizontal="center"/>
    </xf>
    <xf numFmtId="8" fontId="7" fillId="4" borderId="0" xfId="0" applyNumberFormat="1" applyFont="1" applyFill="1"/>
    <xf numFmtId="0" fontId="7" fillId="0" borderId="0" xfId="0" applyFont="1" applyAlignment="1">
      <alignment horizontal="center"/>
    </xf>
    <xf numFmtId="10" fontId="0" fillId="0" borderId="0" xfId="0" applyNumberFormat="1"/>
    <xf numFmtId="10" fontId="7" fillId="0" borderId="0" xfId="0" applyNumberFormat="1" applyFont="1" applyAlignment="1">
      <alignment horizontal="center"/>
    </xf>
    <xf numFmtId="0" fontId="7" fillId="0" borderId="0" xfId="0" applyFont="1" applyFill="1" applyAlignment="1"/>
    <xf numFmtId="0" fontId="6" fillId="0" borderId="0" xfId="0" applyFont="1" applyFill="1" applyBorder="1" applyAlignment="1">
      <alignment horizontal="left"/>
    </xf>
    <xf numFmtId="0" fontId="2" fillId="2" borderId="0" xfId="0" applyFont="1" applyFill="1"/>
    <xf numFmtId="10" fontId="2" fillId="2" borderId="0" xfId="2" applyNumberFormat="1" applyFont="1" applyFill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64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739140</xdr:colOff>
      <xdr:row>0</xdr:row>
      <xdr:rowOff>1</xdr:rowOff>
    </xdr:from>
    <xdr:to>
      <xdr:col>12</xdr:col>
      <xdr:colOff>723900</xdr:colOff>
      <xdr:row>15</xdr:row>
      <xdr:rowOff>174803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DB21B2-7706-4FE0-BFC9-E21DC7FCD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" y="1"/>
          <a:ext cx="11376660" cy="28951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934305</xdr:colOff>
      <xdr:row>8</xdr:row>
      <xdr:rowOff>59209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9B5F299-3F42-429B-9DDB-DB2F19CDF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7773255" cy="13336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745720</xdr:colOff>
      <xdr:row>12</xdr:row>
      <xdr:rowOff>76441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F1C13B-08E9-4FDC-9C6A-DAA48BA8E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7792315" cy="20671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629504</xdr:colOff>
      <xdr:row>6</xdr:row>
      <xdr:rowOff>21091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480C2F-32A9-44AB-9167-1F08E1C6D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6310214" cy="9335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10</xdr:col>
      <xdr:colOff>663779</xdr:colOff>
      <xdr:row>13</xdr:row>
      <xdr:rowOff>91703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C5968D3-5CB3-4F16-8981-1127C9D760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180975"/>
          <a:ext cx="7792289" cy="2267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9623E-6C49-41DF-816E-11A05D88EDBA}">
  <dimension ref="A19:H36"/>
  <sheetViews>
    <sheetView workbookViewId="0">
      <selection activeCell="H29" sqref="H29"/>
    </sheetView>
  </sheetViews>
  <sheetFormatPr baseColWidth="10" defaultRowHeight="14.4" x14ac:dyDescent="0.3"/>
  <cols>
    <col min="2" max="2" width="31.33203125" bestFit="1" customWidth="1"/>
    <col min="3" max="3" width="15.109375" bestFit="1" customWidth="1"/>
    <col min="7" max="7" width="15.77734375" bestFit="1" customWidth="1"/>
  </cols>
  <sheetData>
    <row r="19" spans="1:8" x14ac:dyDescent="0.3">
      <c r="B19" s="15" t="s">
        <v>4</v>
      </c>
      <c r="C19" s="15" t="s">
        <v>0</v>
      </c>
      <c r="D19" s="15" t="s">
        <v>1</v>
      </c>
      <c r="E19" s="15" t="s">
        <v>2</v>
      </c>
      <c r="F19" s="2"/>
    </row>
    <row r="20" spans="1:8" x14ac:dyDescent="0.3">
      <c r="B20" s="8" t="s">
        <v>5</v>
      </c>
      <c r="C20" s="9">
        <v>30000000</v>
      </c>
      <c r="D20" s="10">
        <f>C20/C22</f>
        <v>0.6</v>
      </c>
      <c r="E20" s="11">
        <f>D27*E27+D28*E28</f>
        <v>7.400000000000001E-2</v>
      </c>
      <c r="G20" s="16" t="s">
        <v>10</v>
      </c>
      <c r="H20" s="6">
        <f>D20*E20+D21*E21</f>
        <v>7.9064000000000009E-2</v>
      </c>
    </row>
    <row r="21" spans="1:8" x14ac:dyDescent="0.3">
      <c r="B21" s="8" t="s">
        <v>6</v>
      </c>
      <c r="C21" s="9">
        <v>20000000</v>
      </c>
      <c r="D21" s="10">
        <f>C21/C22</f>
        <v>0.4</v>
      </c>
      <c r="E21" s="11">
        <f>D34*E34+D35*E35</f>
        <v>8.6660000000000015E-2</v>
      </c>
    </row>
    <row r="22" spans="1:8" x14ac:dyDescent="0.3">
      <c r="B22" s="8" t="s">
        <v>12</v>
      </c>
      <c r="C22" s="9">
        <f>SUM(C20:C21)</f>
        <v>50000000</v>
      </c>
      <c r="D22" s="10"/>
      <c r="E22" s="12"/>
    </row>
    <row r="23" spans="1:8" x14ac:dyDescent="0.3">
      <c r="B23" s="8"/>
      <c r="C23" s="8"/>
      <c r="D23" s="13"/>
      <c r="E23" s="8"/>
      <c r="G23" s="16" t="s">
        <v>11</v>
      </c>
      <c r="H23" s="6">
        <f>D20*E20+D21*E21*(1-0.25)</f>
        <v>7.0398000000000016E-2</v>
      </c>
    </row>
    <row r="24" spans="1:8" x14ac:dyDescent="0.3">
      <c r="C24" s="8"/>
      <c r="D24" s="13"/>
      <c r="E24" s="8"/>
    </row>
    <row r="25" spans="1:8" x14ac:dyDescent="0.3">
      <c r="A25" s="48" t="s">
        <v>13</v>
      </c>
      <c r="B25" s="48"/>
      <c r="C25" s="48"/>
      <c r="D25" s="48"/>
      <c r="E25" s="48"/>
    </row>
    <row r="26" spans="1:8" x14ac:dyDescent="0.3">
      <c r="B26" s="17"/>
      <c r="C26" s="15" t="s">
        <v>0</v>
      </c>
      <c r="D26" s="18" t="s">
        <v>1</v>
      </c>
      <c r="E26" s="15" t="s">
        <v>2</v>
      </c>
    </row>
    <row r="27" spans="1:8" x14ac:dyDescent="0.3">
      <c r="B27" s="8" t="s">
        <v>7</v>
      </c>
      <c r="C27" s="9">
        <f>0.4*C20</f>
        <v>12000000</v>
      </c>
      <c r="D27" s="10">
        <f>C27/C29</f>
        <v>0.4</v>
      </c>
      <c r="E27" s="11">
        <v>0.05</v>
      </c>
    </row>
    <row r="28" spans="1:8" x14ac:dyDescent="0.3">
      <c r="B28" s="8" t="s">
        <v>8</v>
      </c>
      <c r="C28" s="9">
        <f>0.6*C20</f>
        <v>18000000</v>
      </c>
      <c r="D28" s="10">
        <f>C28/C29</f>
        <v>0.6</v>
      </c>
      <c r="E28" s="11">
        <v>0.09</v>
      </c>
    </row>
    <row r="29" spans="1:8" x14ac:dyDescent="0.3">
      <c r="B29" s="8" t="s">
        <v>12</v>
      </c>
      <c r="C29" s="9">
        <f>SUM(C27:C28)</f>
        <v>30000000</v>
      </c>
      <c r="D29" s="10"/>
      <c r="E29" s="12"/>
    </row>
    <row r="30" spans="1:8" x14ac:dyDescent="0.3">
      <c r="B30" s="8"/>
      <c r="C30" s="8"/>
      <c r="D30" s="13"/>
      <c r="E30" s="8"/>
    </row>
    <row r="31" spans="1:8" x14ac:dyDescent="0.3">
      <c r="B31" s="14"/>
      <c r="C31" s="8"/>
      <c r="D31" s="13"/>
      <c r="E31" s="8"/>
    </row>
    <row r="32" spans="1:8" x14ac:dyDescent="0.3">
      <c r="A32" s="48" t="s">
        <v>14</v>
      </c>
      <c r="B32" s="48"/>
      <c r="C32" s="48"/>
      <c r="D32" s="48"/>
      <c r="E32" s="48"/>
    </row>
    <row r="33" spans="2:5" x14ac:dyDescent="0.3">
      <c r="B33" s="17"/>
      <c r="C33" s="15" t="s">
        <v>0</v>
      </c>
      <c r="D33" s="18" t="s">
        <v>1</v>
      </c>
      <c r="E33" s="15" t="s">
        <v>2</v>
      </c>
    </row>
    <row r="34" spans="2:5" x14ac:dyDescent="0.3">
      <c r="B34" s="8" t="s">
        <v>9</v>
      </c>
      <c r="C34" s="9">
        <v>13340000</v>
      </c>
      <c r="D34" s="10">
        <f>C34/C36</f>
        <v>0.66700000000000004</v>
      </c>
      <c r="E34" s="11">
        <v>0.08</v>
      </c>
    </row>
    <row r="35" spans="2:5" x14ac:dyDescent="0.3">
      <c r="B35" s="8" t="s">
        <v>8</v>
      </c>
      <c r="C35" s="9">
        <f>C21-C34</f>
        <v>6660000</v>
      </c>
      <c r="D35" s="10">
        <f>C35/C36</f>
        <v>0.33300000000000002</v>
      </c>
      <c r="E35" s="11">
        <v>0.1</v>
      </c>
    </row>
    <row r="36" spans="2:5" x14ac:dyDescent="0.3">
      <c r="B36" s="8" t="s">
        <v>12</v>
      </c>
      <c r="C36" s="9">
        <f>SUM(C34:C35)</f>
        <v>20000000</v>
      </c>
      <c r="D36" s="10"/>
      <c r="E36" s="12"/>
    </row>
  </sheetData>
  <mergeCells count="2">
    <mergeCell ref="A32:E32"/>
    <mergeCell ref="A25:E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68F9-5504-4884-814E-4B2E9174DEB5}">
  <dimension ref="B11:J20"/>
  <sheetViews>
    <sheetView tabSelected="1" topLeftCell="A7" workbookViewId="0">
      <selection activeCell="G19" sqref="G19"/>
    </sheetView>
  </sheetViews>
  <sheetFormatPr baseColWidth="10" defaultRowHeight="14.4" x14ac:dyDescent="0.3"/>
  <cols>
    <col min="2" max="2" width="24.33203125" bestFit="1" customWidth="1"/>
    <col min="3" max="3" width="14.109375" bestFit="1" customWidth="1"/>
    <col min="7" max="7" width="15.21875" bestFit="1" customWidth="1"/>
    <col min="9" max="9" width="15.21875" customWidth="1"/>
    <col min="11" max="11" width="15.21875" bestFit="1" customWidth="1"/>
  </cols>
  <sheetData>
    <row r="11" spans="2:10" x14ac:dyDescent="0.3">
      <c r="B11" s="5"/>
      <c r="G11" t="s">
        <v>19</v>
      </c>
      <c r="H11" s="22">
        <v>0.06</v>
      </c>
      <c r="J11" s="29" t="s">
        <v>21</v>
      </c>
    </row>
    <row r="12" spans="2:10" x14ac:dyDescent="0.3">
      <c r="B12" t="s">
        <v>46</v>
      </c>
    </row>
    <row r="13" spans="2:10" x14ac:dyDescent="0.3">
      <c r="B13" s="23" t="s">
        <v>15</v>
      </c>
      <c r="C13" s="17" t="s">
        <v>0</v>
      </c>
      <c r="D13" s="17" t="s">
        <v>1</v>
      </c>
      <c r="E13" s="17" t="s">
        <v>2</v>
      </c>
      <c r="G13" s="2" t="s">
        <v>16</v>
      </c>
      <c r="H13" s="20">
        <f>SUMPRODUCT(D14:D14,E14:E14)</f>
        <v>0.06</v>
      </c>
    </row>
    <row r="14" spans="2:10" x14ac:dyDescent="0.3">
      <c r="B14" s="8" t="s">
        <v>20</v>
      </c>
      <c r="C14" s="31">
        <v>4000000</v>
      </c>
      <c r="D14" s="10">
        <v>1</v>
      </c>
      <c r="E14" s="25">
        <v>0.06</v>
      </c>
      <c r="H14" s="30"/>
    </row>
    <row r="15" spans="2:10" x14ac:dyDescent="0.3">
      <c r="B15" s="26" t="s">
        <v>12</v>
      </c>
      <c r="C15" s="31">
        <f>SUM(C14:C14)</f>
        <v>4000000</v>
      </c>
      <c r="D15" s="8"/>
      <c r="E15" s="8"/>
    </row>
    <row r="16" spans="2:10" x14ac:dyDescent="0.3">
      <c r="D16" s="8"/>
      <c r="E16" s="8"/>
      <c r="I16" s="30"/>
    </row>
    <row r="17" spans="2:8" x14ac:dyDescent="0.3">
      <c r="B17" t="s">
        <v>50</v>
      </c>
      <c r="F17" s="30"/>
    </row>
    <row r="18" spans="2:8" x14ac:dyDescent="0.3">
      <c r="B18" s="23" t="s">
        <v>15</v>
      </c>
      <c r="C18" s="17" t="s">
        <v>0</v>
      </c>
      <c r="D18" s="17" t="s">
        <v>1</v>
      </c>
      <c r="E18" s="17" t="s">
        <v>47</v>
      </c>
      <c r="F18" s="17" t="s">
        <v>48</v>
      </c>
      <c r="G18" s="19" t="s">
        <v>16</v>
      </c>
      <c r="H18" s="20">
        <f>SUMPRODUCT(D19:D19,F19)</f>
        <v>4.8000000000000001E-2</v>
      </c>
    </row>
    <row r="19" spans="2:8" x14ac:dyDescent="0.3">
      <c r="B19" s="8" t="s">
        <v>49</v>
      </c>
      <c r="C19" s="31">
        <v>4000000</v>
      </c>
      <c r="D19" s="10">
        <v>1</v>
      </c>
      <c r="E19" s="25">
        <v>0.08</v>
      </c>
      <c r="F19" s="52">
        <f>E19*(1-40%)</f>
        <v>4.8000000000000001E-2</v>
      </c>
    </row>
    <row r="20" spans="2:8" x14ac:dyDescent="0.3">
      <c r="B20" s="26" t="s">
        <v>12</v>
      </c>
      <c r="C20" s="31">
        <f>SUM(C19:C19)</f>
        <v>4000000</v>
      </c>
      <c r="D20" s="8"/>
      <c r="E2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23D8-746C-4C34-865C-D7E8A1F631CE}">
  <dimension ref="B16:K27"/>
  <sheetViews>
    <sheetView workbookViewId="0">
      <selection activeCell="I29" sqref="I29"/>
    </sheetView>
  </sheetViews>
  <sheetFormatPr baseColWidth="10" defaultRowHeight="14.4" x14ac:dyDescent="0.3"/>
  <cols>
    <col min="3" max="6" width="12" bestFit="1" customWidth="1"/>
    <col min="7" max="7" width="20.109375" bestFit="1" customWidth="1"/>
  </cols>
  <sheetData>
    <row r="16" spans="2:9" x14ac:dyDescent="0.3">
      <c r="B16" s="49" t="s">
        <v>22</v>
      </c>
      <c r="C16" s="49"/>
      <c r="D16" s="49"/>
      <c r="E16" s="49"/>
      <c r="F16" s="42"/>
      <c r="G16" s="44" t="s">
        <v>27</v>
      </c>
      <c r="H16" s="44" t="s">
        <v>1</v>
      </c>
      <c r="I16" s="44" t="s">
        <v>2</v>
      </c>
    </row>
    <row r="17" spans="2:11" x14ac:dyDescent="0.3">
      <c r="B17" s="34" t="s">
        <v>23</v>
      </c>
      <c r="C17" s="34" t="s">
        <v>24</v>
      </c>
      <c r="D17" s="34" t="s">
        <v>25</v>
      </c>
      <c r="E17" s="34" t="s">
        <v>26</v>
      </c>
      <c r="G17" s="43" t="s">
        <v>28</v>
      </c>
      <c r="H17">
        <v>0.7</v>
      </c>
      <c r="I17" s="22">
        <v>7.0000000000000007E-2</v>
      </c>
    </row>
    <row r="18" spans="2:11" x14ac:dyDescent="0.3">
      <c r="B18" s="35">
        <v>0</v>
      </c>
      <c r="C18" s="36">
        <v>-25000</v>
      </c>
      <c r="D18" s="36">
        <v>-30000</v>
      </c>
      <c r="E18" s="36">
        <v>-50000</v>
      </c>
      <c r="G18" t="s">
        <v>31</v>
      </c>
      <c r="H18" s="36">
        <v>0.3</v>
      </c>
      <c r="I18" s="40">
        <v>0.10340000000000001</v>
      </c>
    </row>
    <row r="19" spans="2:11" x14ac:dyDescent="0.3">
      <c r="B19" s="35">
        <v>1</v>
      </c>
      <c r="C19" s="36">
        <f>6000</f>
        <v>6000</v>
      </c>
      <c r="D19" s="36">
        <f>9000</f>
        <v>9000</v>
      </c>
      <c r="E19" s="36">
        <f>15000</f>
        <v>15000</v>
      </c>
    </row>
    <row r="20" spans="2:11" x14ac:dyDescent="0.3">
      <c r="B20" s="35">
        <v>2</v>
      </c>
      <c r="C20" s="36">
        <f>6000</f>
        <v>6000</v>
      </c>
      <c r="D20" s="36">
        <f>9000</f>
        <v>9000</v>
      </c>
      <c r="E20" s="36">
        <f>15000</f>
        <v>15000</v>
      </c>
      <c r="G20" t="s">
        <v>32</v>
      </c>
      <c r="H20" s="33">
        <f>SUMPRODUCT(H17:H18,I17:I18)</f>
        <v>8.0020000000000008E-2</v>
      </c>
    </row>
    <row r="21" spans="2:11" x14ac:dyDescent="0.3">
      <c r="B21" s="35">
        <v>3</v>
      </c>
      <c r="C21" s="36">
        <f>6000</f>
        <v>6000</v>
      </c>
      <c r="D21" s="36">
        <f>9000</f>
        <v>9000</v>
      </c>
      <c r="E21" s="36">
        <f>15000</f>
        <v>15000</v>
      </c>
    </row>
    <row r="22" spans="2:11" x14ac:dyDescent="0.3">
      <c r="B22" s="35">
        <v>4</v>
      </c>
      <c r="C22" s="36">
        <f>6000+4000</f>
        <v>10000</v>
      </c>
      <c r="D22" s="36">
        <f>9000-1000</f>
        <v>8000</v>
      </c>
      <c r="E22" s="36">
        <f>15000+20000</f>
        <v>35000</v>
      </c>
    </row>
    <row r="23" spans="2:11" x14ac:dyDescent="0.3">
      <c r="B23" s="37" t="s">
        <v>29</v>
      </c>
      <c r="C23" s="38">
        <f>NPV($H20,C19:C22)+$C$18</f>
        <v>-2188.2219840459111</v>
      </c>
      <c r="D23" s="38">
        <f>NPV(H20,D19:D22)+$D$18</f>
        <v>-927.16083669779982</v>
      </c>
      <c r="E23" s="38">
        <f>NPV($H$20,E19:E22)+E18</f>
        <v>14379.199126497973</v>
      </c>
      <c r="K23" s="30"/>
    </row>
    <row r="24" spans="2:11" x14ac:dyDescent="0.3">
      <c r="B24" s="39" t="s">
        <v>30</v>
      </c>
      <c r="C24" s="41">
        <f>IRR(C18:C22)</f>
        <v>4.3099057616749148E-2</v>
      </c>
      <c r="D24" s="41">
        <f t="shared" ref="D24:E24" si="0">IRR(D18:D22)</f>
        <v>6.5817894870218385E-2</v>
      </c>
      <c r="E24" s="41">
        <f t="shared" si="0"/>
        <v>0.18593932766586452</v>
      </c>
    </row>
    <row r="26" spans="2:11" x14ac:dyDescent="0.3">
      <c r="B26" s="50" t="s">
        <v>33</v>
      </c>
      <c r="C26" s="50"/>
      <c r="D26" s="50"/>
      <c r="E26" s="50"/>
      <c r="F26" s="50"/>
      <c r="G26" s="50"/>
    </row>
    <row r="27" spans="2:11" x14ac:dyDescent="0.3">
      <c r="B27" s="50"/>
      <c r="C27" s="50"/>
      <c r="D27" s="50"/>
      <c r="E27" s="50"/>
      <c r="F27" s="50"/>
      <c r="G27" s="50"/>
    </row>
  </sheetData>
  <mergeCells count="2">
    <mergeCell ref="B16:E16"/>
    <mergeCell ref="B26:G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98E0-3B84-4FA8-A923-EE8606DE96C6}">
  <dimension ref="B10:J27"/>
  <sheetViews>
    <sheetView workbookViewId="0">
      <selection activeCell="J20" sqref="J20"/>
    </sheetView>
  </sheetViews>
  <sheetFormatPr baseColWidth="10" defaultRowHeight="14.4" x14ac:dyDescent="0.3"/>
  <cols>
    <col min="2" max="2" width="24.33203125" bestFit="1" customWidth="1"/>
    <col min="3" max="3" width="12.6640625" bestFit="1" customWidth="1"/>
  </cols>
  <sheetData>
    <row r="10" spans="2:8" x14ac:dyDescent="0.3">
      <c r="B10" s="5" t="s">
        <v>34</v>
      </c>
    </row>
    <row r="12" spans="2:8" x14ac:dyDescent="0.3">
      <c r="B12" s="23" t="s">
        <v>36</v>
      </c>
      <c r="C12" s="17" t="s">
        <v>0</v>
      </c>
      <c r="D12" s="17" t="s">
        <v>1</v>
      </c>
      <c r="E12" s="17" t="s">
        <v>2</v>
      </c>
      <c r="G12" t="s">
        <v>32</v>
      </c>
    </row>
    <row r="13" spans="2:8" x14ac:dyDescent="0.3">
      <c r="B13" s="8" t="s">
        <v>3</v>
      </c>
      <c r="C13" s="31">
        <v>250000</v>
      </c>
      <c r="D13" s="10">
        <f>C13/C15</f>
        <v>0.8928571428571429</v>
      </c>
      <c r="E13" s="25">
        <v>8.5000000000000006E-2</v>
      </c>
    </row>
    <row r="14" spans="2:8" x14ac:dyDescent="0.3">
      <c r="B14" s="8" t="s">
        <v>17</v>
      </c>
      <c r="C14" s="31">
        <v>30000</v>
      </c>
      <c r="D14" s="10">
        <f>C14/C15</f>
        <v>0.10714285714285714</v>
      </c>
      <c r="E14" s="25">
        <v>0.09</v>
      </c>
      <c r="G14" s="32" t="s">
        <v>16</v>
      </c>
      <c r="H14" s="45">
        <f>SUMPRODUCT(D13:D14,E13:E14)</f>
        <v>8.5535714285714298E-2</v>
      </c>
    </row>
    <row r="15" spans="2:8" x14ac:dyDescent="0.3">
      <c r="B15" s="26" t="s">
        <v>12</v>
      </c>
      <c r="C15" s="31">
        <f>SUM(C13:C14)</f>
        <v>280000</v>
      </c>
      <c r="D15" s="8"/>
      <c r="E15" s="8"/>
    </row>
    <row r="16" spans="2:8" x14ac:dyDescent="0.3">
      <c r="B16" s="8"/>
      <c r="C16" s="24"/>
      <c r="D16" s="8"/>
      <c r="E16" s="8"/>
    </row>
    <row r="17" spans="2:10" x14ac:dyDescent="0.3">
      <c r="B17" s="27" t="s">
        <v>35</v>
      </c>
      <c r="C17" s="24"/>
      <c r="D17" s="8"/>
      <c r="E17" s="8"/>
    </row>
    <row r="18" spans="2:10" x14ac:dyDescent="0.3">
      <c r="B18" s="8"/>
      <c r="C18" s="24"/>
      <c r="D18" s="8"/>
      <c r="E18" s="8"/>
    </row>
    <row r="19" spans="2:10" x14ac:dyDescent="0.3">
      <c r="B19" s="23" t="s">
        <v>27</v>
      </c>
      <c r="C19" s="28" t="s">
        <v>0</v>
      </c>
      <c r="D19" s="17" t="s">
        <v>1</v>
      </c>
      <c r="E19" s="17" t="s">
        <v>2</v>
      </c>
    </row>
    <row r="20" spans="2:10" x14ac:dyDescent="0.3">
      <c r="B20" s="8" t="s">
        <v>3</v>
      </c>
      <c r="C20" s="9">
        <f>C22*D20</f>
        <v>112000</v>
      </c>
      <c r="D20" s="10">
        <v>0.4</v>
      </c>
      <c r="E20" s="25">
        <f>E13</f>
        <v>8.5000000000000006E-2</v>
      </c>
      <c r="J20" s="30"/>
    </row>
    <row r="21" spans="2:10" x14ac:dyDescent="0.3">
      <c r="B21" s="8" t="s">
        <v>17</v>
      </c>
      <c r="C21" s="9">
        <f>C22*D21</f>
        <v>168000</v>
      </c>
      <c r="D21" s="10">
        <v>0.6</v>
      </c>
      <c r="E21" s="25">
        <v>0.09</v>
      </c>
    </row>
    <row r="22" spans="2:10" x14ac:dyDescent="0.3">
      <c r="B22" s="26" t="s">
        <v>12</v>
      </c>
      <c r="C22" s="31">
        <f>C15</f>
        <v>280000</v>
      </c>
      <c r="D22" s="8"/>
      <c r="E22" s="8"/>
      <c r="G22" s="32" t="s">
        <v>18</v>
      </c>
      <c r="H22" s="45">
        <f>SUMPRODUCT(D20:D21,E20:E21)</f>
        <v>8.7999999999999995E-2</v>
      </c>
    </row>
    <row r="25" spans="2:10" x14ac:dyDescent="0.3">
      <c r="B25" s="51" t="s">
        <v>37</v>
      </c>
      <c r="C25" s="51"/>
      <c r="D25" s="51"/>
      <c r="E25" s="51"/>
      <c r="F25" s="51"/>
      <c r="G25" s="51"/>
    </row>
    <row r="27" spans="2:10" x14ac:dyDescent="0.3">
      <c r="C27" s="30"/>
    </row>
  </sheetData>
  <mergeCells count="1">
    <mergeCell ref="B25:G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D9DC0-F395-4E66-8D83-8534640D6F1F}">
  <dimension ref="C16:E22"/>
  <sheetViews>
    <sheetView workbookViewId="0">
      <selection activeCell="J18" sqref="J18:J19"/>
    </sheetView>
  </sheetViews>
  <sheetFormatPr baseColWidth="10" defaultRowHeight="14.4" x14ac:dyDescent="0.3"/>
  <sheetData>
    <row r="16" spans="3:5" x14ac:dyDescent="0.3">
      <c r="C16" s="1" t="s">
        <v>38</v>
      </c>
      <c r="D16" s="1" t="s">
        <v>39</v>
      </c>
      <c r="E16" s="1" t="s">
        <v>40</v>
      </c>
    </row>
    <row r="17" spans="3:5" x14ac:dyDescent="0.3">
      <c r="C17" s="3" t="s">
        <v>41</v>
      </c>
      <c r="D17" s="7">
        <v>10</v>
      </c>
      <c r="E17" s="4">
        <f>D17/$D$22</f>
        <v>0.36363636363636365</v>
      </c>
    </row>
    <row r="18" spans="3:5" x14ac:dyDescent="0.3">
      <c r="C18" s="3" t="s">
        <v>42</v>
      </c>
      <c r="D18" s="7">
        <v>2.5</v>
      </c>
      <c r="E18" s="4">
        <f t="shared" ref="E18:E21" si="0">D18/$D$22</f>
        <v>9.0909090909090912E-2</v>
      </c>
    </row>
    <row r="19" spans="3:5" x14ac:dyDescent="0.3">
      <c r="C19" s="3" t="s">
        <v>43</v>
      </c>
      <c r="D19" s="7">
        <v>5</v>
      </c>
      <c r="E19" s="4">
        <f t="shared" si="0"/>
        <v>0.18181818181818182</v>
      </c>
    </row>
    <row r="20" spans="3:5" x14ac:dyDescent="0.3">
      <c r="C20" s="3" t="s">
        <v>44</v>
      </c>
      <c r="D20" s="7">
        <v>5</v>
      </c>
      <c r="E20" s="4">
        <f t="shared" si="0"/>
        <v>0.18181818181818182</v>
      </c>
    </row>
    <row r="21" spans="3:5" x14ac:dyDescent="0.3">
      <c r="C21" s="46" t="s">
        <v>45</v>
      </c>
      <c r="D21" s="47">
        <v>5</v>
      </c>
      <c r="E21" s="4">
        <f t="shared" si="0"/>
        <v>0.18181818181818182</v>
      </c>
    </row>
    <row r="22" spans="3:5" x14ac:dyDescent="0.3">
      <c r="C22" s="21" t="s">
        <v>12</v>
      </c>
      <c r="D22" s="7">
        <f>SUM(D17:D21)</f>
        <v>27.5</v>
      </c>
      <c r="E2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</vt:lpstr>
      <vt:lpstr>2.</vt:lpstr>
      <vt:lpstr>3.</vt:lpstr>
      <vt:lpstr>4.</vt:lpstr>
      <vt:lpstr>5.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2021-11-11T03:17:38Z</dcterms:created>
  <dcterms:modified xsi:type="dcterms:W3CDTF">2021-11-12T02:03:11Z</dcterms:modified>
</cp:coreProperties>
</file>