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Ingenieria economica\"/>
    </mc:Choice>
  </mc:AlternateContent>
  <xr:revisionPtr revIDLastSave="0" documentId="8_{ADCDED6B-9D41-4472-9025-B87DD46808C5}" xr6:coauthVersionLast="47" xr6:coauthVersionMax="47" xr10:uidLastSave="{00000000-0000-0000-0000-000000000000}"/>
  <bookViews>
    <workbookView xWindow="28680" yWindow="-2580" windowWidth="29040" windowHeight="15840" activeTab="5" xr2:uid="{745DF524-572F-49A6-991D-778CADE24538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definedNames>
    <definedName name="g" localSheetId="5">Hoja6!$J$3</definedName>
    <definedName name="i" localSheetId="5">Hoja6!$A$3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6" l="1"/>
  <c r="B38" i="6"/>
  <c r="B37" i="6"/>
  <c r="B36" i="6"/>
  <c r="B35" i="6"/>
  <c r="V23" i="6" l="1"/>
  <c r="U24" i="6"/>
  <c r="T25" i="6"/>
  <c r="S26" i="6"/>
  <c r="R27" i="6"/>
  <c r="E18" i="5"/>
  <c r="E19" i="5" s="1"/>
  <c r="C15" i="4"/>
  <c r="D19" i="3"/>
  <c r="H30" i="2"/>
  <c r="C26" i="1"/>
</calcChain>
</file>

<file path=xl/sharedStrings.xml><?xml version="1.0" encoding="utf-8"?>
<sst xmlns="http://schemas.openxmlformats.org/spreadsheetml/2006/main" count="59" uniqueCount="43">
  <si>
    <t>i=</t>
  </si>
  <si>
    <t>Todas al presente</t>
  </si>
  <si>
    <t>n</t>
  </si>
  <si>
    <t>F/P</t>
  </si>
  <si>
    <t>P/F</t>
  </si>
  <si>
    <t>P/A</t>
  </si>
  <si>
    <t>P =</t>
  </si>
  <si>
    <t>i =</t>
  </si>
  <si>
    <t>Pt =</t>
  </si>
  <si>
    <t>x</t>
  </si>
  <si>
    <t xml:space="preserve"> =</t>
  </si>
  <si>
    <t xml:space="preserve"> -0.78x</t>
  </si>
  <si>
    <t>5x</t>
  </si>
  <si>
    <t>(1+13%):2</t>
  </si>
  <si>
    <t>(1+13%):11</t>
  </si>
  <si>
    <t>1.3x</t>
  </si>
  <si>
    <t>1000*</t>
  </si>
  <si>
    <t>1-(1-13%):7</t>
  </si>
  <si>
    <t>1-(1-13%):2</t>
  </si>
  <si>
    <t>22000 = -0.78x + 1.3x + 3463.56</t>
  </si>
  <si>
    <t>X =</t>
  </si>
  <si>
    <t>A</t>
  </si>
  <si>
    <t>r anual</t>
  </si>
  <si>
    <t>m</t>
  </si>
  <si>
    <t>veces</t>
  </si>
  <si>
    <t>i trimestre</t>
  </si>
  <si>
    <t>n =</t>
  </si>
  <si>
    <t>?</t>
  </si>
  <si>
    <t>A/F</t>
  </si>
  <si>
    <t>F/A</t>
  </si>
  <si>
    <t>A/P</t>
  </si>
  <si>
    <t>M =</t>
  </si>
  <si>
    <t>C =</t>
  </si>
  <si>
    <t>I =</t>
  </si>
  <si>
    <t>g =</t>
  </si>
  <si>
    <t>Valor presente del gradiente
P/G</t>
  </si>
  <si>
    <t>Serie uniforme del gradiente
A/G</t>
  </si>
  <si>
    <t>Presente dado un gradiente geometrico
P/g</t>
  </si>
  <si>
    <t>Anualidad dado un Gradiente geometrico
A/g</t>
  </si>
  <si>
    <t>P1=</t>
  </si>
  <si>
    <t>P2=</t>
  </si>
  <si>
    <t>P3</t>
  </si>
  <si>
    <t xml:space="preserve">A=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</si>
</sst>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Q&quot;#,##0.00;[Red]\-&quot;Q&quot;#,##0.00"/>
    <numFmt numFmtId="44" formatCode="_-&quot;Q&quot;* #,##0.00_-;\-&quot;Q&quot;* #,##0.00_-;_-&quot;Q&quot;* &quot;-&quot;??_-;_-@_-"/>
    <numFmt numFmtId="164" formatCode="#,##0.0000_);[Red]\(#,##0.0000\)"/>
    <numFmt numFmtId="165" formatCode="0.00000"/>
    <numFmt numFmtId="166" formatCode="0.0000"/>
    <numFmt numFmtId="167" formatCode="#,##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206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8EA9DB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44" fontId="0" fillId="0" borderId="0" xfId="1" applyFont="1"/>
    <xf numFmtId="9" fontId="0" fillId="0" borderId="0" xfId="0" applyNumberFormat="1"/>
    <xf numFmtId="0" fontId="3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65" fontId="6" fillId="3" borderId="4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5" fontId="6" fillId="3" borderId="6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166" fontId="6" fillId="3" borderId="4" xfId="0" applyNumberFormat="1" applyFont="1" applyFill="1" applyBorder="1" applyAlignment="1">
      <alignment horizontal="center"/>
    </xf>
    <xf numFmtId="167" fontId="6" fillId="0" borderId="6" xfId="0" applyNumberFormat="1" applyFont="1" applyBorder="1" applyAlignment="1">
      <alignment horizontal="center"/>
    </xf>
    <xf numFmtId="167" fontId="6" fillId="3" borderId="6" xfId="0" applyNumberFormat="1" applyFont="1" applyFill="1" applyBorder="1" applyAlignment="1">
      <alignment horizontal="center"/>
    </xf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2" fillId="5" borderId="0" xfId="0" applyFont="1" applyFill="1"/>
    <xf numFmtId="44" fontId="2" fillId="5" borderId="0" xfId="0" applyNumberFormat="1" applyFont="1" applyFill="1"/>
    <xf numFmtId="9" fontId="0" fillId="0" borderId="1" xfId="0" applyNumberFormat="1" applyBorder="1"/>
    <xf numFmtId="4" fontId="0" fillId="0" borderId="0" xfId="0" applyNumberFormat="1"/>
    <xf numFmtId="4" fontId="0" fillId="0" borderId="1" xfId="0" applyNumberFormat="1" applyBorder="1"/>
    <xf numFmtId="44" fontId="2" fillId="5" borderId="0" xfId="1" applyFont="1" applyFill="1"/>
    <xf numFmtId="8" fontId="2" fillId="5" borderId="0" xfId="0" applyNumberFormat="1" applyFont="1" applyFill="1"/>
    <xf numFmtId="10" fontId="2" fillId="5" borderId="0" xfId="2" applyNumberFormat="1" applyFont="1" applyFill="1"/>
    <xf numFmtId="10" fontId="0" fillId="0" borderId="0" xfId="0" applyNumberFormat="1"/>
    <xf numFmtId="0" fontId="0" fillId="0" borderId="1" xfId="0" applyBorder="1" applyAlignment="1">
      <alignment horizontal="left" wrapText="1"/>
    </xf>
    <xf numFmtId="0" fontId="4" fillId="6" borderId="2" xfId="0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 wrapText="1"/>
    </xf>
    <xf numFmtId="166" fontId="6" fillId="3" borderId="6" xfId="0" applyNumberFormat="1" applyFont="1" applyFill="1" applyBorder="1" applyAlignment="1">
      <alignment horizontal="center"/>
    </xf>
    <xf numFmtId="167" fontId="6" fillId="3" borderId="7" xfId="0" applyNumberFormat="1" applyFont="1" applyFill="1" applyBorder="1" applyAlignment="1">
      <alignment horizontal="center"/>
    </xf>
    <xf numFmtId="167" fontId="9" fillId="3" borderId="8" xfId="0" applyNumberFormat="1" applyFont="1" applyFill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7" fontId="6" fillId="0" borderId="8" xfId="0" applyNumberFormat="1" applyFont="1" applyBorder="1" applyAlignment="1">
      <alignment horizontal="center"/>
    </xf>
    <xf numFmtId="167" fontId="9" fillId="0" borderId="8" xfId="0" applyNumberFormat="1" applyFont="1" applyBorder="1" applyAlignment="1">
      <alignment horizontal="center"/>
    </xf>
    <xf numFmtId="167" fontId="6" fillId="3" borderId="8" xfId="0" applyNumberFormat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54562</xdr:colOff>
      <xdr:row>6</xdr:row>
      <xdr:rowOff>59191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157E7D-75D0-41F7-BA48-8E32A9D8B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0975"/>
          <a:ext cx="8754697" cy="971686"/>
        </a:xfrm>
        <a:prstGeom prst="rect">
          <a:avLst/>
        </a:prstGeom>
      </xdr:spPr>
    </xdr:pic>
    <xdr:clientData/>
  </xdr:twoCellAnchor>
  <xdr:twoCellAnchor>
    <xdr:from>
      <xdr:col>9</xdr:col>
      <xdr:colOff>773430</xdr:colOff>
      <xdr:row>21</xdr:row>
      <xdr:rowOff>177165</xdr:rowOff>
    </xdr:from>
    <xdr:to>
      <xdr:col>9</xdr:col>
      <xdr:colOff>773430</xdr:colOff>
      <xdr:row>24</xdr:row>
      <xdr:rowOff>161925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2CBC78F2-A4B1-4CF4-BF70-C436E6006EFE}"/>
            </a:ext>
          </a:extLst>
        </xdr:cNvPr>
        <xdr:cNvCxnSpPr/>
      </xdr:nvCxnSpPr>
      <xdr:spPr>
        <a:xfrm flipV="1">
          <a:off x="3935730" y="2348865"/>
          <a:ext cx="0" cy="5276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781050</xdr:colOff>
      <xdr:row>20</xdr:row>
      <xdr:rowOff>171450</xdr:rowOff>
    </xdr:from>
    <xdr:to>
      <xdr:col>11</xdr:col>
      <xdr:colOff>9525</xdr:colOff>
      <xdr:row>25</xdr:row>
      <xdr:rowOff>26670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20E14E8C-BF39-4AF6-B44C-64D4AE379BEA}"/>
            </a:ext>
          </a:extLst>
        </xdr:cNvPr>
        <xdr:cNvCxnSpPr/>
      </xdr:nvCxnSpPr>
      <xdr:spPr>
        <a:xfrm flipH="1" flipV="1">
          <a:off x="4733925" y="2162175"/>
          <a:ext cx="19050" cy="76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771525</xdr:colOff>
      <xdr:row>19</xdr:row>
      <xdr:rowOff>104775</xdr:rowOff>
    </xdr:from>
    <xdr:to>
      <xdr:col>12</xdr:col>
      <xdr:colOff>15241</xdr:colOff>
      <xdr:row>24</xdr:row>
      <xdr:rowOff>150496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4ED93234-F7B2-43B8-82F9-914921BBBA1E}"/>
            </a:ext>
          </a:extLst>
        </xdr:cNvPr>
        <xdr:cNvCxnSpPr/>
      </xdr:nvCxnSpPr>
      <xdr:spPr>
        <a:xfrm flipH="1" flipV="1">
          <a:off x="9467850" y="3543300"/>
          <a:ext cx="34291" cy="9505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</xdr:colOff>
      <xdr:row>19</xdr:row>
      <xdr:rowOff>150495</xdr:rowOff>
    </xdr:from>
    <xdr:to>
      <xdr:col>13</xdr:col>
      <xdr:colOff>40006</xdr:colOff>
      <xdr:row>25</xdr:row>
      <xdr:rowOff>19051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639631ED-6FF9-4903-AD78-14670FAA743B}"/>
            </a:ext>
          </a:extLst>
        </xdr:cNvPr>
        <xdr:cNvCxnSpPr/>
      </xdr:nvCxnSpPr>
      <xdr:spPr>
        <a:xfrm flipH="1" flipV="1">
          <a:off x="10279380" y="3589020"/>
          <a:ext cx="38101" cy="954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11430</xdr:colOff>
      <xdr:row>19</xdr:row>
      <xdr:rowOff>140970</xdr:rowOff>
    </xdr:from>
    <xdr:to>
      <xdr:col>14</xdr:col>
      <xdr:colOff>47626</xdr:colOff>
      <xdr:row>25</xdr:row>
      <xdr:rowOff>11431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816B4A5-6146-4FE3-8A38-702F268A4394}"/>
            </a:ext>
          </a:extLst>
        </xdr:cNvPr>
        <xdr:cNvCxnSpPr/>
      </xdr:nvCxnSpPr>
      <xdr:spPr>
        <a:xfrm flipH="1" flipV="1">
          <a:off x="11079480" y="3579495"/>
          <a:ext cx="36196" cy="9563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758190</xdr:colOff>
      <xdr:row>19</xdr:row>
      <xdr:rowOff>120015</xdr:rowOff>
    </xdr:from>
    <xdr:to>
      <xdr:col>15</xdr:col>
      <xdr:colOff>1906</xdr:colOff>
      <xdr:row>24</xdr:row>
      <xdr:rowOff>171451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6A9F7AB-04E7-41EC-9A10-AA69C785F6D9}"/>
            </a:ext>
          </a:extLst>
        </xdr:cNvPr>
        <xdr:cNvCxnSpPr/>
      </xdr:nvCxnSpPr>
      <xdr:spPr>
        <a:xfrm flipH="1" flipV="1">
          <a:off x="11826240" y="3558540"/>
          <a:ext cx="34291" cy="9563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786765</xdr:colOff>
      <xdr:row>19</xdr:row>
      <xdr:rowOff>150495</xdr:rowOff>
    </xdr:from>
    <xdr:to>
      <xdr:col>16</xdr:col>
      <xdr:colOff>34291</xdr:colOff>
      <xdr:row>25</xdr:row>
      <xdr:rowOff>19051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B2B9BCDD-96EC-430E-BD0F-6B9F7F103377}"/>
            </a:ext>
          </a:extLst>
        </xdr:cNvPr>
        <xdr:cNvCxnSpPr/>
      </xdr:nvCxnSpPr>
      <xdr:spPr>
        <a:xfrm flipH="1" flipV="1">
          <a:off x="12645390" y="3589020"/>
          <a:ext cx="38101" cy="954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754380</xdr:colOff>
      <xdr:row>19</xdr:row>
      <xdr:rowOff>121920</xdr:rowOff>
    </xdr:from>
    <xdr:to>
      <xdr:col>17</xdr:col>
      <xdr:colOff>1906</xdr:colOff>
      <xdr:row>24</xdr:row>
      <xdr:rowOff>173356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76AD1733-97A6-49CB-83EF-F00B21E39159}"/>
            </a:ext>
          </a:extLst>
        </xdr:cNvPr>
        <xdr:cNvCxnSpPr/>
      </xdr:nvCxnSpPr>
      <xdr:spPr>
        <a:xfrm flipH="1" flipV="1">
          <a:off x="13403580" y="3560445"/>
          <a:ext cx="38101" cy="9563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752475</xdr:colOff>
      <xdr:row>19</xdr:row>
      <xdr:rowOff>114300</xdr:rowOff>
    </xdr:from>
    <xdr:to>
      <xdr:col>18</xdr:col>
      <xdr:colOff>1</xdr:colOff>
      <xdr:row>24</xdr:row>
      <xdr:rowOff>163831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4FBD01C3-A905-44DE-9DEA-E26E68D1C3FC}"/>
            </a:ext>
          </a:extLst>
        </xdr:cNvPr>
        <xdr:cNvCxnSpPr/>
      </xdr:nvCxnSpPr>
      <xdr:spPr>
        <a:xfrm flipH="1" flipV="1">
          <a:off x="14192250" y="3552825"/>
          <a:ext cx="38101" cy="954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731520</xdr:colOff>
      <xdr:row>19</xdr:row>
      <xdr:rowOff>123825</xdr:rowOff>
    </xdr:from>
    <xdr:to>
      <xdr:col>18</xdr:col>
      <xdr:colOff>767716</xdr:colOff>
      <xdr:row>24</xdr:row>
      <xdr:rowOff>173356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AC9A065E-2FA9-48F0-90A5-964985F83955}"/>
            </a:ext>
          </a:extLst>
        </xdr:cNvPr>
        <xdr:cNvCxnSpPr/>
      </xdr:nvCxnSpPr>
      <xdr:spPr>
        <a:xfrm flipH="1" flipV="1">
          <a:off x="14961870" y="3562350"/>
          <a:ext cx="36196" cy="9544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439428</xdr:colOff>
      <xdr:row>20</xdr:row>
      <xdr:rowOff>95742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3DAA45-89AB-4F14-BE64-B0FCF8F9E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0975"/>
          <a:ext cx="9154803" cy="35247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688949</xdr:colOff>
      <xdr:row>9</xdr:row>
      <xdr:rowOff>202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A765C5-2AE1-4597-BE7C-FA6A053AA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0975"/>
          <a:ext cx="8916644" cy="14480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639368</xdr:colOff>
      <xdr:row>6</xdr:row>
      <xdr:rowOff>142996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9ECAF4-B0E2-46A4-ADF8-CED336C68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61950"/>
          <a:ext cx="8545118" cy="8668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275546</xdr:colOff>
      <xdr:row>8</xdr:row>
      <xdr:rowOff>152598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096B79-F20F-4D35-8D39-2D002334B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0975"/>
          <a:ext cx="8783276" cy="14194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130783</xdr:colOff>
      <xdr:row>23</xdr:row>
      <xdr:rowOff>38661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088DBC-70B3-4F8A-9C98-39A6626AC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0975"/>
          <a:ext cx="8907118" cy="4020111"/>
        </a:xfrm>
        <a:prstGeom prst="rect">
          <a:avLst/>
        </a:prstGeom>
      </xdr:spPr>
    </xdr:pic>
    <xdr:clientData/>
  </xdr:twoCellAnchor>
  <xdr:twoCellAnchor>
    <xdr:from>
      <xdr:col>12</xdr:col>
      <xdr:colOff>771525</xdr:colOff>
      <xdr:row>17</xdr:row>
      <xdr:rowOff>152400</xdr:rowOff>
    </xdr:from>
    <xdr:to>
      <xdr:col>13</xdr:col>
      <xdr:colOff>9525</xdr:colOff>
      <xdr:row>32</xdr:row>
      <xdr:rowOff>171450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BB1BE6F5-493B-4826-94B2-FE0FA854969F}"/>
            </a:ext>
          </a:extLst>
        </xdr:cNvPr>
        <xdr:cNvCxnSpPr/>
      </xdr:nvCxnSpPr>
      <xdr:spPr>
        <a:xfrm flipH="1" flipV="1">
          <a:off x="10258425" y="3228975"/>
          <a:ext cx="28575" cy="2733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33</xdr:row>
      <xdr:rowOff>0</xdr:rowOff>
    </xdr:from>
    <xdr:to>
      <xdr:col>14</xdr:col>
      <xdr:colOff>28575</xdr:colOff>
      <xdr:row>36</xdr:row>
      <xdr:rowOff>9525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AAFE5DD2-F3C6-4CF8-9AC7-6E26FE6766EC}"/>
            </a:ext>
          </a:extLst>
        </xdr:cNvPr>
        <xdr:cNvCxnSpPr/>
      </xdr:nvCxnSpPr>
      <xdr:spPr>
        <a:xfrm>
          <a:off x="11172825" y="5972175"/>
          <a:ext cx="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26670</xdr:colOff>
      <xdr:row>33</xdr:row>
      <xdr:rowOff>28575</xdr:rowOff>
    </xdr:from>
    <xdr:to>
      <xdr:col>15</xdr:col>
      <xdr:colOff>26670</xdr:colOff>
      <xdr:row>36</xdr:row>
      <xdr:rowOff>43815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51086B3D-7F59-4A2F-AAD9-3EDF797E0E15}"/>
            </a:ext>
          </a:extLst>
        </xdr:cNvPr>
        <xdr:cNvCxnSpPr/>
      </xdr:nvCxnSpPr>
      <xdr:spPr>
        <a:xfrm>
          <a:off x="11961495" y="6000750"/>
          <a:ext cx="0" cy="558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24765</xdr:colOff>
      <xdr:row>33</xdr:row>
      <xdr:rowOff>7620</xdr:rowOff>
    </xdr:from>
    <xdr:to>
      <xdr:col>16</xdr:col>
      <xdr:colOff>24765</xdr:colOff>
      <xdr:row>36</xdr:row>
      <xdr:rowOff>20955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6E190508-7F02-4C64-8AB2-E83AF3694E40}"/>
            </a:ext>
          </a:extLst>
        </xdr:cNvPr>
        <xdr:cNvCxnSpPr/>
      </xdr:nvCxnSpPr>
      <xdr:spPr>
        <a:xfrm>
          <a:off x="12750165" y="5979795"/>
          <a:ext cx="0" cy="556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27</xdr:row>
      <xdr:rowOff>104775</xdr:rowOff>
    </xdr:from>
    <xdr:to>
      <xdr:col>17</xdr:col>
      <xdr:colOff>19050</xdr:colOff>
      <xdr:row>32</xdr:row>
      <xdr:rowOff>152400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1C810DAD-FB0C-4637-B5C4-53B271335AFC}"/>
            </a:ext>
          </a:extLst>
        </xdr:cNvPr>
        <xdr:cNvCxnSpPr/>
      </xdr:nvCxnSpPr>
      <xdr:spPr>
        <a:xfrm flipH="1" flipV="1">
          <a:off x="13525500" y="4991100"/>
          <a:ext cx="9525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26</xdr:row>
      <xdr:rowOff>133350</xdr:rowOff>
    </xdr:from>
    <xdr:to>
      <xdr:col>18</xdr:col>
      <xdr:colOff>47625</xdr:colOff>
      <xdr:row>33</xdr:row>
      <xdr:rowOff>17145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BD4D8A72-BBB5-4C05-9C77-25F1BAD2BAAC}"/>
            </a:ext>
          </a:extLst>
        </xdr:cNvPr>
        <xdr:cNvCxnSpPr/>
      </xdr:nvCxnSpPr>
      <xdr:spPr>
        <a:xfrm flipH="1" flipV="1">
          <a:off x="14325600" y="4838700"/>
          <a:ext cx="28575" cy="1150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782956</xdr:colOff>
      <xdr:row>26</xdr:row>
      <xdr:rowOff>9525</xdr:rowOff>
    </xdr:from>
    <xdr:to>
      <xdr:col>19</xdr:col>
      <xdr:colOff>0</xdr:colOff>
      <xdr:row>32</xdr:row>
      <xdr:rowOff>171450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230B046E-35E5-40F1-832E-E03714E525C9}"/>
            </a:ext>
          </a:extLst>
        </xdr:cNvPr>
        <xdr:cNvCxnSpPr/>
      </xdr:nvCxnSpPr>
      <xdr:spPr>
        <a:xfrm flipV="1">
          <a:off x="15089506" y="4714875"/>
          <a:ext cx="7619" cy="1247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762000</xdr:colOff>
      <xdr:row>25</xdr:row>
      <xdr:rowOff>57150</xdr:rowOff>
    </xdr:from>
    <xdr:to>
      <xdr:col>20</xdr:col>
      <xdr:colOff>0</xdr:colOff>
      <xdr:row>33</xdr:row>
      <xdr:rowOff>7620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BA89CCDB-9395-4E9A-8A9C-A86E0F9201EC}"/>
            </a:ext>
          </a:extLst>
        </xdr:cNvPr>
        <xdr:cNvCxnSpPr/>
      </xdr:nvCxnSpPr>
      <xdr:spPr>
        <a:xfrm flipH="1" flipV="1">
          <a:off x="15859125" y="4581525"/>
          <a:ext cx="28575" cy="13982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771525</xdr:colOff>
      <xdr:row>24</xdr:row>
      <xdr:rowOff>28575</xdr:rowOff>
    </xdr:from>
    <xdr:to>
      <xdr:col>21</xdr:col>
      <xdr:colOff>20956</xdr:colOff>
      <xdr:row>32</xdr:row>
      <xdr:rowOff>167641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339C7718-5922-415A-8812-89FE377E2E7B}"/>
            </a:ext>
          </a:extLst>
        </xdr:cNvPr>
        <xdr:cNvCxnSpPr/>
      </xdr:nvCxnSpPr>
      <xdr:spPr>
        <a:xfrm flipH="1" flipV="1">
          <a:off x="16659225" y="4371975"/>
          <a:ext cx="40006" cy="1586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771525</xdr:colOff>
      <xdr:row>22</xdr:row>
      <xdr:rowOff>152400</xdr:rowOff>
    </xdr:from>
    <xdr:to>
      <xdr:col>21</xdr:col>
      <xdr:colOff>782956</xdr:colOff>
      <xdr:row>32</xdr:row>
      <xdr:rowOff>169546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5AA5B96A-F6CD-46C4-81FF-48C11DF70D9B}"/>
            </a:ext>
          </a:extLst>
        </xdr:cNvPr>
        <xdr:cNvCxnSpPr/>
      </xdr:nvCxnSpPr>
      <xdr:spPr>
        <a:xfrm flipH="1" flipV="1">
          <a:off x="17449800" y="4133850"/>
          <a:ext cx="11431" cy="18268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26</xdr:row>
      <xdr:rowOff>171450</xdr:rowOff>
    </xdr:from>
    <xdr:to>
      <xdr:col>23</xdr:col>
      <xdr:colOff>24765</xdr:colOff>
      <xdr:row>33</xdr:row>
      <xdr:rowOff>15241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CF53D5D1-1975-49D1-A677-6A990114BD43}"/>
            </a:ext>
          </a:extLst>
        </xdr:cNvPr>
        <xdr:cNvCxnSpPr/>
      </xdr:nvCxnSpPr>
      <xdr:spPr>
        <a:xfrm flipH="1" flipV="1">
          <a:off x="18278475" y="4876800"/>
          <a:ext cx="5715" cy="1110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27</xdr:row>
      <xdr:rowOff>123825</xdr:rowOff>
    </xdr:from>
    <xdr:to>
      <xdr:col>24</xdr:col>
      <xdr:colOff>5715</xdr:colOff>
      <xdr:row>32</xdr:row>
      <xdr:rowOff>177165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9B2F1010-30AE-48BB-A082-194DE08E8B8A}"/>
            </a:ext>
          </a:extLst>
        </xdr:cNvPr>
        <xdr:cNvCxnSpPr/>
      </xdr:nvCxnSpPr>
      <xdr:spPr>
        <a:xfrm flipH="1" flipV="1">
          <a:off x="19050000" y="5010150"/>
          <a:ext cx="5715" cy="9582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781050</xdr:colOff>
      <xdr:row>30</xdr:row>
      <xdr:rowOff>161925</xdr:rowOff>
    </xdr:from>
    <xdr:to>
      <xdr:col>28</xdr:col>
      <xdr:colOff>19050</xdr:colOff>
      <xdr:row>33</xdr:row>
      <xdr:rowOff>20955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918D9567-A4CC-4919-AF5B-7A610A9310BC}"/>
            </a:ext>
          </a:extLst>
        </xdr:cNvPr>
        <xdr:cNvCxnSpPr/>
      </xdr:nvCxnSpPr>
      <xdr:spPr>
        <a:xfrm flipH="1" flipV="1">
          <a:off x="22202775" y="5591175"/>
          <a:ext cx="28575" cy="4019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27</xdr:row>
      <xdr:rowOff>152400</xdr:rowOff>
    </xdr:from>
    <xdr:to>
      <xdr:col>28</xdr:col>
      <xdr:colOff>9525</xdr:colOff>
      <xdr:row>31</xdr:row>
      <xdr:rowOff>19050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AD5759BE-4A61-4A55-8FFE-270E06DB2521}"/>
            </a:ext>
          </a:extLst>
        </xdr:cNvPr>
        <xdr:cNvCxnSpPr/>
      </xdr:nvCxnSpPr>
      <xdr:spPr>
        <a:xfrm>
          <a:off x="19059525" y="5038725"/>
          <a:ext cx="3162300" cy="590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701040</xdr:colOff>
      <xdr:row>19</xdr:row>
      <xdr:rowOff>167640</xdr:rowOff>
    </xdr:from>
    <xdr:to>
      <xdr:col>22</xdr:col>
      <xdr:colOff>228600</xdr:colOff>
      <xdr:row>28</xdr:row>
      <xdr:rowOff>167640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02D478DA-0999-48E8-BFA6-3E1715B94D20}"/>
            </a:ext>
          </a:extLst>
        </xdr:cNvPr>
        <xdr:cNvSpPr/>
      </xdr:nvSpPr>
      <xdr:spPr>
        <a:xfrm rot="20810588">
          <a:off x="12635865" y="3606165"/>
          <a:ext cx="5061585" cy="162877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201375</xdr:colOff>
      <xdr:row>33</xdr:row>
      <xdr:rowOff>177544</xdr:rowOff>
    </xdr:from>
    <xdr:to>
      <xdr:col>17</xdr:col>
      <xdr:colOff>439109</xdr:colOff>
      <xdr:row>38</xdr:row>
      <xdr:rowOff>95617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163253C2-846A-4BA2-967A-EB847C81A846}"/>
            </a:ext>
          </a:extLst>
        </xdr:cNvPr>
        <xdr:cNvSpPr/>
      </xdr:nvSpPr>
      <xdr:spPr>
        <a:xfrm>
          <a:off x="10478850" y="6864094"/>
          <a:ext cx="3476234" cy="822948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22</xdr:col>
      <xdr:colOff>651732</xdr:colOff>
      <xdr:row>26</xdr:row>
      <xdr:rowOff>127431</xdr:rowOff>
    </xdr:from>
    <xdr:to>
      <xdr:col>28</xdr:col>
      <xdr:colOff>337830</xdr:colOff>
      <xdr:row>31</xdr:row>
      <xdr:rowOff>142972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466938C5-226B-4B72-BE50-004C94B60941}"/>
            </a:ext>
          </a:extLst>
        </xdr:cNvPr>
        <xdr:cNvSpPr/>
      </xdr:nvSpPr>
      <xdr:spPr>
        <a:xfrm rot="872001">
          <a:off x="18120582" y="4832781"/>
          <a:ext cx="4429548" cy="1634791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1F4E-BCDC-434C-8B84-99D1A953E489}">
  <dimension ref="B12:S28"/>
  <sheetViews>
    <sheetView workbookViewId="0">
      <selection activeCell="D30" sqref="D30"/>
    </sheetView>
  </sheetViews>
  <sheetFormatPr baseColWidth="10" defaultRowHeight="14.4" x14ac:dyDescent="0.3"/>
  <sheetData>
    <row r="12" spans="2:4" ht="18.600000000000001" thickBot="1" x14ac:dyDescent="0.4">
      <c r="B12" s="4" t="s">
        <v>2</v>
      </c>
      <c r="C12" s="5" t="s">
        <v>4</v>
      </c>
      <c r="D12" s="17" t="s">
        <v>5</v>
      </c>
    </row>
    <row r="13" spans="2:4" x14ac:dyDescent="0.3">
      <c r="B13" s="6">
        <v>1</v>
      </c>
      <c r="C13" s="14">
        <v>0.90909090909090906</v>
      </c>
      <c r="D13" s="18">
        <v>0.90909090909090884</v>
      </c>
    </row>
    <row r="14" spans="2:4" x14ac:dyDescent="0.3">
      <c r="B14" s="8">
        <v>2</v>
      </c>
      <c r="C14" s="15">
        <v>0.82644628099173545</v>
      </c>
      <c r="D14" s="19">
        <v>1.7355371900826442</v>
      </c>
    </row>
    <row r="15" spans="2:4" x14ac:dyDescent="0.3">
      <c r="B15" s="10">
        <v>3</v>
      </c>
      <c r="C15" s="16">
        <v>0.75131480090157754</v>
      </c>
      <c r="D15" s="20">
        <v>2.4868519909842211</v>
      </c>
    </row>
    <row r="16" spans="2:4" x14ac:dyDescent="0.3">
      <c r="B16" s="8">
        <v>4</v>
      </c>
      <c r="C16" s="15">
        <v>0.68301345536507052</v>
      </c>
      <c r="D16" s="19">
        <v>3.1698654463492919</v>
      </c>
    </row>
    <row r="17" spans="2:19" x14ac:dyDescent="0.3">
      <c r="B17" s="10">
        <v>5</v>
      </c>
      <c r="C17" s="16">
        <v>0.62092132305915493</v>
      </c>
      <c r="D17" s="20">
        <v>3.7907867694084456</v>
      </c>
      <c r="M17" t="s">
        <v>0</v>
      </c>
      <c r="N17" s="3">
        <v>0.1</v>
      </c>
    </row>
    <row r="18" spans="2:19" x14ac:dyDescent="0.3">
      <c r="B18" s="12">
        <v>6</v>
      </c>
      <c r="C18" s="15">
        <v>0.56447393005377722</v>
      </c>
      <c r="D18" s="19">
        <v>4.3552606994622227</v>
      </c>
    </row>
    <row r="19" spans="2:19" x14ac:dyDescent="0.3">
      <c r="B19" s="13">
        <v>7</v>
      </c>
      <c r="C19" s="16">
        <v>0.51315811823070645</v>
      </c>
      <c r="D19" s="20">
        <v>4.8684188176929295</v>
      </c>
    </row>
    <row r="20" spans="2:19" x14ac:dyDescent="0.3">
      <c r="B20" s="12">
        <v>8</v>
      </c>
      <c r="C20" s="15">
        <v>0.46650738020973315</v>
      </c>
      <c r="D20" s="19">
        <v>5.3349261979026608</v>
      </c>
      <c r="J20" s="2"/>
      <c r="K20" s="2"/>
      <c r="L20" s="2">
        <v>9000</v>
      </c>
      <c r="M20" s="2">
        <v>9500</v>
      </c>
      <c r="N20" s="2">
        <v>10000</v>
      </c>
      <c r="O20" s="2">
        <v>10500</v>
      </c>
      <c r="P20" s="2">
        <v>11000</v>
      </c>
      <c r="Q20" s="2">
        <v>11500</v>
      </c>
      <c r="R20" s="2">
        <v>12000</v>
      </c>
      <c r="S20" s="2">
        <v>12500</v>
      </c>
    </row>
    <row r="21" spans="2:19" x14ac:dyDescent="0.3">
      <c r="B21" s="13">
        <v>9</v>
      </c>
      <c r="C21" s="16">
        <v>0.42409761837248466</v>
      </c>
      <c r="D21" s="20">
        <v>5.7590238162751461</v>
      </c>
      <c r="J21" s="2"/>
      <c r="K21" s="2">
        <v>8500</v>
      </c>
      <c r="L21" s="2"/>
      <c r="M21" s="2"/>
      <c r="N21" s="2"/>
      <c r="O21" s="2"/>
      <c r="P21" s="2"/>
      <c r="Q21" s="2"/>
      <c r="R21" s="2"/>
      <c r="S21" s="2"/>
    </row>
    <row r="22" spans="2:19" x14ac:dyDescent="0.3">
      <c r="B22" s="12">
        <v>10</v>
      </c>
      <c r="C22" s="15">
        <v>0.38554328942953148</v>
      </c>
      <c r="D22" s="19">
        <v>6.1445671057046773</v>
      </c>
      <c r="J22" s="2">
        <v>8000</v>
      </c>
      <c r="K22" s="2"/>
      <c r="L22" s="2"/>
      <c r="M22" s="2"/>
      <c r="N22" s="2"/>
      <c r="O22" s="2"/>
      <c r="P22" s="2"/>
      <c r="Q22" s="2"/>
      <c r="R22" s="2"/>
      <c r="S22" s="2"/>
    </row>
    <row r="25" spans="2:19" x14ac:dyDescent="0.3">
      <c r="I25" s="1">
        <v>0</v>
      </c>
      <c r="J25" s="1">
        <v>1</v>
      </c>
      <c r="K25" s="1">
        <v>2</v>
      </c>
      <c r="L25" s="1">
        <v>3</v>
      </c>
      <c r="M25" s="1">
        <v>4</v>
      </c>
      <c r="N25" s="1">
        <v>5</v>
      </c>
      <c r="O25" s="1">
        <v>6</v>
      </c>
      <c r="P25" s="1">
        <v>7</v>
      </c>
      <c r="Q25" s="1">
        <v>8</v>
      </c>
      <c r="R25" s="1">
        <v>9</v>
      </c>
      <c r="S25" s="1">
        <v>10</v>
      </c>
    </row>
    <row r="26" spans="2:19" x14ac:dyDescent="0.3">
      <c r="B26" s="24" t="s">
        <v>6</v>
      </c>
      <c r="C26" s="25">
        <f>J22*C13+K21*C14+L20*C15+M20*C16+N20*C17+O20*C18+P20*C19+Q20*C20+R20*C21+S20*C22</f>
        <v>60602.207902684262</v>
      </c>
    </row>
    <row r="28" spans="2:19" x14ac:dyDescent="0.3">
      <c r="L28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9CF8-5AAA-4EBC-844E-619B47285F93}">
  <dimension ref="B24:I34"/>
  <sheetViews>
    <sheetView workbookViewId="0">
      <selection activeCell="E34" sqref="E34"/>
    </sheetView>
  </sheetViews>
  <sheetFormatPr baseColWidth="10" defaultRowHeight="14.4" x14ac:dyDescent="0.3"/>
  <cols>
    <col min="3" max="3" width="11.77734375" bestFit="1" customWidth="1"/>
  </cols>
  <sheetData>
    <row r="24" spans="2:9" x14ac:dyDescent="0.3">
      <c r="B24" t="s">
        <v>8</v>
      </c>
      <c r="C24" s="1" t="s">
        <v>9</v>
      </c>
      <c r="D24" t="s">
        <v>10</v>
      </c>
      <c r="E24" t="s">
        <v>11</v>
      </c>
    </row>
    <row r="25" spans="2:9" x14ac:dyDescent="0.3">
      <c r="C25" t="s">
        <v>13</v>
      </c>
    </row>
    <row r="27" spans="2:9" x14ac:dyDescent="0.3">
      <c r="B27" t="s">
        <v>8</v>
      </c>
      <c r="C27" s="1" t="s">
        <v>12</v>
      </c>
      <c r="D27" t="s">
        <v>10</v>
      </c>
      <c r="E27" t="s">
        <v>15</v>
      </c>
    </row>
    <row r="28" spans="2:9" x14ac:dyDescent="0.3">
      <c r="C28" t="s">
        <v>14</v>
      </c>
    </row>
    <row r="30" spans="2:9" x14ac:dyDescent="0.3">
      <c r="B30" t="s">
        <v>8</v>
      </c>
      <c r="C30" t="s">
        <v>16</v>
      </c>
      <c r="D30" s="26">
        <v>0.13</v>
      </c>
      <c r="E30" t="s">
        <v>10</v>
      </c>
      <c r="F30" s="27">
        <v>4422.6000000000004</v>
      </c>
      <c r="G30" t="s">
        <v>10</v>
      </c>
      <c r="H30" s="28">
        <f>F30</f>
        <v>4422.6000000000004</v>
      </c>
      <c r="I30" s="2">
        <v>3463.56</v>
      </c>
    </row>
    <row r="31" spans="2:9" x14ac:dyDescent="0.3">
      <c r="D31" t="s">
        <v>17</v>
      </c>
      <c r="H31" t="s">
        <v>18</v>
      </c>
    </row>
    <row r="33" spans="2:3" x14ac:dyDescent="0.3">
      <c r="B33" t="s">
        <v>19</v>
      </c>
    </row>
    <row r="34" spans="2:3" x14ac:dyDescent="0.3">
      <c r="B34" s="24" t="s">
        <v>20</v>
      </c>
      <c r="C34" s="29">
        <v>35647.019999999997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F18C-6E46-4053-AF3B-B228D4D946CB}">
  <dimension ref="C11:D19"/>
  <sheetViews>
    <sheetView topLeftCell="A4" workbookViewId="0">
      <selection activeCell="E23" sqref="E23"/>
    </sheetView>
  </sheetViews>
  <sheetFormatPr baseColWidth="10" defaultRowHeight="14.4" x14ac:dyDescent="0.3"/>
  <cols>
    <col min="4" max="5" width="16.21875" bestFit="1" customWidth="1"/>
    <col min="8" max="8" width="18" bestFit="1" customWidth="1"/>
  </cols>
  <sheetData>
    <row r="11" spans="3:4" x14ac:dyDescent="0.3">
      <c r="D11" s="2"/>
    </row>
    <row r="12" spans="3:4" x14ac:dyDescent="0.3">
      <c r="C12" t="s">
        <v>7</v>
      </c>
      <c r="D12" s="3">
        <v>0.04</v>
      </c>
    </row>
    <row r="13" spans="3:4" x14ac:dyDescent="0.3">
      <c r="C13" t="s">
        <v>2</v>
      </c>
      <c r="D13">
        <v>25</v>
      </c>
    </row>
    <row r="14" spans="3:4" x14ac:dyDescent="0.3">
      <c r="C14" t="s">
        <v>21</v>
      </c>
      <c r="D14" s="21">
        <v>7000000</v>
      </c>
    </row>
    <row r="19" spans="3:4" x14ac:dyDescent="0.3">
      <c r="C19" s="24" t="s">
        <v>6</v>
      </c>
      <c r="D19" s="30">
        <f>PV(D12,D13,-D14)+D14</f>
        <v>116354559.60555634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6CE5-4366-4843-8089-C34ED5EADA40}">
  <dimension ref="B12:D15"/>
  <sheetViews>
    <sheetView workbookViewId="0">
      <selection activeCell="E19" sqref="E19"/>
    </sheetView>
  </sheetViews>
  <sheetFormatPr baseColWidth="10" defaultRowHeight="14.4" x14ac:dyDescent="0.3"/>
  <sheetData>
    <row r="12" spans="2:4" x14ac:dyDescent="0.3">
      <c r="B12" t="s">
        <v>22</v>
      </c>
      <c r="C12" s="3">
        <v>0.06</v>
      </c>
    </row>
    <row r="13" spans="2:4" x14ac:dyDescent="0.3">
      <c r="B13" t="s">
        <v>23</v>
      </c>
      <c r="C13">
        <v>4</v>
      </c>
      <c r="D13" t="s">
        <v>24</v>
      </c>
    </row>
    <row r="15" spans="2:4" x14ac:dyDescent="0.3">
      <c r="B15" s="24" t="s">
        <v>25</v>
      </c>
      <c r="C15" s="31">
        <f>(1+C12/C13)^C13-1</f>
        <v>6.136355062499943E-2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2C9CF-A4D8-4B0F-A201-EC5A0670BF03}">
  <dimension ref="B12:F24"/>
  <sheetViews>
    <sheetView workbookViewId="0">
      <selection activeCell="H23" sqref="H23"/>
    </sheetView>
  </sheetViews>
  <sheetFormatPr baseColWidth="10" defaultRowHeight="14.4" x14ac:dyDescent="0.3"/>
  <cols>
    <col min="2" max="2" width="12.6640625" bestFit="1" customWidth="1"/>
    <col min="3" max="3" width="14.109375" bestFit="1" customWidth="1"/>
    <col min="5" max="5" width="12.77734375" bestFit="1" customWidth="1"/>
    <col min="6" max="6" width="14.109375" bestFit="1" customWidth="1"/>
    <col min="10" max="10" width="12.6640625" bestFit="1" customWidth="1"/>
  </cols>
  <sheetData>
    <row r="12" spans="4:5" x14ac:dyDescent="0.3">
      <c r="D12" t="s">
        <v>32</v>
      </c>
      <c r="E12" s="2">
        <v>150000</v>
      </c>
    </row>
    <row r="13" spans="4:5" x14ac:dyDescent="0.3">
      <c r="D13" t="s">
        <v>7</v>
      </c>
      <c r="E13" s="32">
        <v>0.16750000000000001</v>
      </c>
    </row>
    <row r="14" spans="4:5" x14ac:dyDescent="0.3">
      <c r="D14" t="s">
        <v>26</v>
      </c>
      <c r="E14">
        <v>5</v>
      </c>
    </row>
    <row r="15" spans="4:5" x14ac:dyDescent="0.3">
      <c r="D15" t="s">
        <v>31</v>
      </c>
      <c r="E15" t="s">
        <v>27</v>
      </c>
    </row>
    <row r="16" spans="4:5" x14ac:dyDescent="0.3">
      <c r="D16" t="s">
        <v>33</v>
      </c>
      <c r="E16" t="s">
        <v>27</v>
      </c>
    </row>
    <row r="18" spans="2:6" x14ac:dyDescent="0.3">
      <c r="D18" t="s">
        <v>31</v>
      </c>
      <c r="E18" s="21">
        <f>E12*(1+E13*E14)</f>
        <v>275625</v>
      </c>
    </row>
    <row r="19" spans="2:6" x14ac:dyDescent="0.3">
      <c r="D19" s="24" t="s">
        <v>33</v>
      </c>
      <c r="E19" s="25">
        <f>E18-E12</f>
        <v>125625</v>
      </c>
    </row>
    <row r="20" spans="2:6" x14ac:dyDescent="0.3">
      <c r="F20" s="21"/>
    </row>
    <row r="21" spans="2:6" x14ac:dyDescent="0.3">
      <c r="F21" s="21"/>
    </row>
    <row r="22" spans="2:6" x14ac:dyDescent="0.3">
      <c r="F22" s="21"/>
    </row>
    <row r="23" spans="2:6" x14ac:dyDescent="0.3">
      <c r="B23" s="21"/>
    </row>
    <row r="24" spans="2:6" x14ac:dyDescent="0.3">
      <c r="B24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408E-A0B3-4A18-9636-52A8E03AD31E}">
  <dimension ref="A18:AC39"/>
  <sheetViews>
    <sheetView tabSelected="1" topLeftCell="A16" workbookViewId="0">
      <selection activeCell="J46" sqref="J46"/>
    </sheetView>
  </sheetViews>
  <sheetFormatPr baseColWidth="10" defaultRowHeight="14.4" x14ac:dyDescent="0.3"/>
  <cols>
    <col min="2" max="2" width="12.6640625" bestFit="1" customWidth="1"/>
    <col min="14" max="14" width="12.6640625" bestFit="1" customWidth="1"/>
  </cols>
  <sheetData>
    <row r="18" spans="1:27" x14ac:dyDescent="0.3">
      <c r="N18" s="2">
        <v>100000</v>
      </c>
    </row>
    <row r="19" spans="1:27" x14ac:dyDescent="0.3">
      <c r="R19" t="s">
        <v>7</v>
      </c>
      <c r="S19" s="3">
        <v>0.14000000000000001</v>
      </c>
    </row>
    <row r="23" spans="1:27" x14ac:dyDescent="0.3">
      <c r="V23">
        <f>U24+5000</f>
        <v>55000</v>
      </c>
    </row>
    <row r="24" spans="1:27" x14ac:dyDescent="0.3">
      <c r="Q24" s="2"/>
      <c r="R24" s="2"/>
      <c r="S24" s="2"/>
      <c r="T24" s="2"/>
      <c r="U24" s="2">
        <f>T25+5000</f>
        <v>50000</v>
      </c>
      <c r="V24" s="2"/>
      <c r="W24" s="2"/>
      <c r="X24" s="2"/>
    </row>
    <row r="25" spans="1:27" x14ac:dyDescent="0.3">
      <c r="Q25" s="2"/>
      <c r="R25" s="2"/>
      <c r="S25" s="2"/>
      <c r="T25" s="2">
        <f>S26+5000</f>
        <v>45000</v>
      </c>
      <c r="U25" s="2"/>
      <c r="V25" s="2"/>
      <c r="W25" s="2"/>
      <c r="X25" s="2"/>
    </row>
    <row r="26" spans="1:27" x14ac:dyDescent="0.3">
      <c r="Q26" s="2"/>
      <c r="R26" s="2"/>
      <c r="S26" s="2">
        <f>R27+5000</f>
        <v>40000</v>
      </c>
      <c r="T26" s="2"/>
      <c r="U26" s="2"/>
      <c r="V26" s="2"/>
      <c r="W26" s="2"/>
      <c r="X26" s="2"/>
    </row>
    <row r="27" spans="1:27" ht="70.2" thickBot="1" x14ac:dyDescent="0.4">
      <c r="A27" s="4" t="s">
        <v>2</v>
      </c>
      <c r="B27" s="5" t="s">
        <v>3</v>
      </c>
      <c r="C27" s="5" t="s">
        <v>4</v>
      </c>
      <c r="D27" s="17" t="s">
        <v>28</v>
      </c>
      <c r="E27" s="17" t="s">
        <v>29</v>
      </c>
      <c r="F27" s="17" t="s">
        <v>30</v>
      </c>
      <c r="G27" s="17" t="s">
        <v>5</v>
      </c>
      <c r="H27" s="34" t="s">
        <v>35</v>
      </c>
      <c r="I27" s="34" t="s">
        <v>36</v>
      </c>
      <c r="J27" s="35" t="s">
        <v>37</v>
      </c>
      <c r="K27" s="35" t="s">
        <v>38</v>
      </c>
      <c r="Q27" s="2"/>
      <c r="R27" s="2">
        <f>Q28+5000</f>
        <v>35000</v>
      </c>
      <c r="S27" s="2"/>
      <c r="T27" s="2"/>
      <c r="U27" s="2"/>
      <c r="V27" s="2"/>
      <c r="W27" s="2"/>
      <c r="X27" s="2">
        <v>47000</v>
      </c>
      <c r="Z27" t="s">
        <v>34</v>
      </c>
      <c r="AA27" s="3">
        <v>0.1</v>
      </c>
    </row>
    <row r="28" spans="1:27" x14ac:dyDescent="0.3">
      <c r="A28" s="6">
        <v>3</v>
      </c>
      <c r="B28" s="7">
        <v>1.4815440000000004</v>
      </c>
      <c r="C28" s="14">
        <v>0.67497151620201612</v>
      </c>
      <c r="D28" s="14">
        <v>0.29073148040469821</v>
      </c>
      <c r="E28" s="18">
        <v>3.4396</v>
      </c>
      <c r="F28" s="14">
        <v>0.43073148040469833</v>
      </c>
      <c r="G28" s="18">
        <v>2.3216320271284547</v>
      </c>
      <c r="H28" s="20">
        <v>2.1194105608743472</v>
      </c>
      <c r="I28" s="36">
        <v>0.91289684847075758</v>
      </c>
      <c r="J28" s="37">
        <v>2.540322798377908</v>
      </c>
      <c r="K28" s="38">
        <v>1.0941969996511223</v>
      </c>
      <c r="Q28" s="2">
        <v>30000</v>
      </c>
      <c r="R28" s="2"/>
      <c r="S28" s="2"/>
      <c r="T28" s="2"/>
      <c r="U28" s="2"/>
      <c r="V28" s="2"/>
      <c r="W28" s="2"/>
      <c r="X28" s="2"/>
    </row>
    <row r="29" spans="1:27" x14ac:dyDescent="0.3">
      <c r="A29" s="8">
        <v>6</v>
      </c>
      <c r="B29" s="9">
        <v>2.1949726239360015</v>
      </c>
      <c r="C29" s="15">
        <v>0.45558654768404844</v>
      </c>
      <c r="D29" s="15">
        <v>0.11715749565782355</v>
      </c>
      <c r="E29" s="19">
        <v>8.5355187424000043</v>
      </c>
      <c r="F29" s="19">
        <v>0.25715749565782364</v>
      </c>
      <c r="G29" s="19">
        <v>3.8886675165425086</v>
      </c>
      <c r="H29" s="19">
        <v>8.251058788844432</v>
      </c>
      <c r="I29" s="39">
        <v>2.1218216146647082</v>
      </c>
      <c r="J29" s="40">
        <v>4.8225159999574734</v>
      </c>
      <c r="K29" s="41">
        <v>1.2401461373188489</v>
      </c>
      <c r="Q29" s="2"/>
      <c r="R29" s="2"/>
      <c r="S29" s="2"/>
      <c r="T29" s="2"/>
      <c r="U29" s="2"/>
      <c r="V29" s="2"/>
      <c r="W29" s="2"/>
      <c r="X29" s="2"/>
    </row>
    <row r="30" spans="1:27" x14ac:dyDescent="0.3">
      <c r="A30" s="10">
        <v>9</v>
      </c>
      <c r="B30" s="11">
        <v>3.2519485211566406</v>
      </c>
      <c r="C30" s="16">
        <v>0.3075079428515442</v>
      </c>
      <c r="D30" s="16">
        <v>6.2168383817270266E-2</v>
      </c>
      <c r="E30" s="20">
        <v>16.085346579690267</v>
      </c>
      <c r="F30" s="20">
        <v>0.20216838381727048</v>
      </c>
      <c r="G30" s="20">
        <v>4.9463718367746763</v>
      </c>
      <c r="H30" s="20">
        <v>15.562859650791323</v>
      </c>
      <c r="I30" s="36">
        <v>3.1463181831754881</v>
      </c>
      <c r="J30" s="42">
        <v>6.872808904726015</v>
      </c>
      <c r="K30" s="42">
        <v>1.3894646685534033</v>
      </c>
    </row>
    <row r="31" spans="1:27" x14ac:dyDescent="0.3">
      <c r="A31" s="8">
        <v>15</v>
      </c>
      <c r="B31" s="9">
        <v>7.137937978387991</v>
      </c>
      <c r="C31" s="15">
        <v>0.1400964820691587</v>
      </c>
      <c r="D31" s="15">
        <v>2.2808962960027903E-2</v>
      </c>
      <c r="E31" s="19">
        <v>43.842414131342721</v>
      </c>
      <c r="F31" s="19">
        <v>0.16280896296002814</v>
      </c>
      <c r="G31" s="19">
        <v>6.1421679852202846</v>
      </c>
      <c r="H31" s="19">
        <v>28.862291101306525</v>
      </c>
      <c r="I31" s="39">
        <v>4.6990396828541563</v>
      </c>
      <c r="J31" s="40">
        <v>10.369555668375833</v>
      </c>
      <c r="K31" s="40">
        <v>1.6882566047245509</v>
      </c>
    </row>
    <row r="33" spans="1:29" x14ac:dyDescent="0.3">
      <c r="N33" s="33">
        <v>0</v>
      </c>
      <c r="O33" s="33">
        <v>1</v>
      </c>
      <c r="P33" s="33">
        <v>2</v>
      </c>
      <c r="Q33" s="33">
        <v>3</v>
      </c>
      <c r="R33" s="33">
        <v>4</v>
      </c>
      <c r="S33" s="33">
        <v>5</v>
      </c>
      <c r="T33" s="33">
        <v>6</v>
      </c>
      <c r="U33" s="33">
        <v>7</v>
      </c>
      <c r="V33" s="33">
        <v>8</v>
      </c>
      <c r="W33" s="33">
        <v>9</v>
      </c>
      <c r="X33" s="33">
        <v>10</v>
      </c>
      <c r="Y33" s="33">
        <v>11</v>
      </c>
      <c r="Z33" s="33">
        <v>12</v>
      </c>
      <c r="AA33" s="33">
        <v>13</v>
      </c>
      <c r="AB33" s="33">
        <v>14</v>
      </c>
      <c r="AC33" s="33">
        <v>15</v>
      </c>
    </row>
    <row r="35" spans="1:29" x14ac:dyDescent="0.3">
      <c r="A35" t="s">
        <v>39</v>
      </c>
      <c r="B35" s="21">
        <f>O37*G28</f>
        <v>23216.320271284549</v>
      </c>
    </row>
    <row r="36" spans="1:29" x14ac:dyDescent="0.3">
      <c r="A36" t="s">
        <v>40</v>
      </c>
      <c r="B36" s="21">
        <f>Q28*G29+5000*H29*C28</f>
        <v>144506.17380116676</v>
      </c>
    </row>
    <row r="37" spans="1:29" x14ac:dyDescent="0.3">
      <c r="A37" t="s">
        <v>41</v>
      </c>
      <c r="B37" s="21">
        <f>X27*J29*C30</f>
        <v>69699.212802232272</v>
      </c>
      <c r="O37" s="2">
        <v>10000</v>
      </c>
      <c r="P37" s="2">
        <v>10000</v>
      </c>
      <c r="Q37" s="2">
        <v>10000</v>
      </c>
    </row>
    <row r="38" spans="1:29" x14ac:dyDescent="0.3">
      <c r="A38" s="22" t="s">
        <v>8</v>
      </c>
      <c r="B38" s="23">
        <f>SUM(B35:B37)</f>
        <v>237421.70687468359</v>
      </c>
    </row>
    <row r="39" spans="1:29" x14ac:dyDescent="0.3">
      <c r="A39" s="24" t="s">
        <v>42</v>
      </c>
      <c r="B39" s="25">
        <f>B38*F31</f>
        <v>38654.381880467015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Hoja6!g</vt:lpstr>
      <vt:lpstr>Hoja6!i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2021-09-17T01:19:57Z</dcterms:created>
  <dcterms:modified xsi:type="dcterms:W3CDTF">2021-09-17T02:54:07Z</dcterms:modified>
</cp:coreProperties>
</file>