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Tareas 50GB II\Ingenieria economica\"/>
    </mc:Choice>
  </mc:AlternateContent>
  <xr:revisionPtr revIDLastSave="0" documentId="8_{8D9A0217-8966-4DAF-904C-5CA80ABB2A99}" xr6:coauthVersionLast="47" xr6:coauthVersionMax="47" xr10:uidLastSave="{00000000-0000-0000-0000-000000000000}"/>
  <bookViews>
    <workbookView xWindow="28680" yWindow="-2580" windowWidth="29040" windowHeight="15840" activeTab="3" xr2:uid="{AE91AC96-2565-4303-9EBC-23C02C6B49A9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4" l="1"/>
  <c r="C74" i="4"/>
  <c r="I17" i="4"/>
  <c r="E31" i="3"/>
  <c r="D31" i="3"/>
  <c r="D30" i="2"/>
  <c r="F27" i="2"/>
  <c r="H15" i="2"/>
  <c r="H16" i="2" s="1"/>
  <c r="H17" i="2" s="1"/>
  <c r="H18" i="2" s="1"/>
  <c r="H19" i="2" s="1"/>
  <c r="H20" i="2" s="1"/>
  <c r="H21" i="2" s="1"/>
  <c r="H22" i="2" s="1"/>
  <c r="H23" i="2" s="1"/>
  <c r="H14" i="2"/>
  <c r="G15" i="2"/>
  <c r="G16" i="2"/>
  <c r="G17" i="2"/>
  <c r="G18" i="2"/>
  <c r="G19" i="2"/>
  <c r="G20" i="2"/>
  <c r="G21" i="2"/>
  <c r="G22" i="2"/>
  <c r="G23" i="2"/>
  <c r="G14" i="2"/>
  <c r="H13" i="2"/>
  <c r="K26" i="1"/>
  <c r="K25" i="1"/>
  <c r="I13" i="1"/>
  <c r="K20" i="1"/>
  <c r="K21" i="1"/>
  <c r="K22" i="1"/>
  <c r="K23" i="1"/>
  <c r="K24" i="1"/>
  <c r="K19" i="1"/>
  <c r="I24" i="1"/>
  <c r="J22" i="1"/>
  <c r="J23" i="1"/>
  <c r="J24" i="1" s="1"/>
  <c r="J21" i="1"/>
</calcChain>
</file>

<file path=xl/sharedStrings.xml><?xml version="1.0" encoding="utf-8"?>
<sst xmlns="http://schemas.openxmlformats.org/spreadsheetml/2006/main" count="49" uniqueCount="41">
  <si>
    <t>Datos proporcionados</t>
  </si>
  <si>
    <t>Costo inicial</t>
  </si>
  <si>
    <t>vida de la inversion</t>
  </si>
  <si>
    <t>valor de salvamento</t>
  </si>
  <si>
    <t>Costo del año 1</t>
  </si>
  <si>
    <t>Aumento del  costo anual</t>
  </si>
  <si>
    <t>Ingresos anuales extra</t>
  </si>
  <si>
    <t>Tasa de interés</t>
  </si>
  <si>
    <t>año 0</t>
  </si>
  <si>
    <t>años</t>
  </si>
  <si>
    <t>año 5</t>
  </si>
  <si>
    <t>va = -4,600(a/p,10%,5)+300(a/f,10%,5)-650-50(a/g,10%,5)+1200</t>
  </si>
  <si>
    <t>año</t>
  </si>
  <si>
    <t>ingresos</t>
  </si>
  <si>
    <t>gastos</t>
  </si>
  <si>
    <t>fne</t>
  </si>
  <si>
    <t>fne = flujo neto de efectivo</t>
  </si>
  <si>
    <t>vp</t>
  </si>
  <si>
    <t>va</t>
  </si>
  <si>
    <t>F/P</t>
  </si>
  <si>
    <t>P/F</t>
  </si>
  <si>
    <t>A/F</t>
  </si>
  <si>
    <t>F/A</t>
  </si>
  <si>
    <t>A/P</t>
  </si>
  <si>
    <t>P/A</t>
  </si>
  <si>
    <t>Valor presente del gradiente
P/G</t>
  </si>
  <si>
    <t>Serie uniforme del gradiente
A/G</t>
  </si>
  <si>
    <t>va=</t>
  </si>
  <si>
    <t xml:space="preserve">ingresos </t>
  </si>
  <si>
    <t xml:space="preserve">costos </t>
  </si>
  <si>
    <t>fne descontado</t>
  </si>
  <si>
    <t>fne no recuperado</t>
  </si>
  <si>
    <t>asumiendo vida infinita</t>
  </si>
  <si>
    <t>cc=vp= -70k + 12150/0.10</t>
  </si>
  <si>
    <t>asumiendo vida de 10 años</t>
  </si>
  <si>
    <t>vp =</t>
  </si>
  <si>
    <t xml:space="preserve">año </t>
  </si>
  <si>
    <t>metal</t>
  </si>
  <si>
    <t>concreto</t>
  </si>
  <si>
    <t>Trimestre</t>
  </si>
  <si>
    <t>Tasa efectiva trimestral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</si>
</sst>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Q&quot;#,##0.00;[Red]\-&quot;Q&quot;#,##0.00"/>
    <numFmt numFmtId="44" formatCode="_-&quot;Q&quot;* #,##0.00_-;\-&quot;Q&quot;* #,##0.00_-;_-&quot;Q&quot;* &quot;-&quot;??_-;_-@_-"/>
    <numFmt numFmtId="164" formatCode="#,##0.0000_);[Red]\(#,##0.0000\)"/>
    <numFmt numFmtId="165" formatCode="0.00000"/>
    <numFmt numFmtId="166" formatCode="0.0000"/>
    <numFmt numFmtId="167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0" applyNumberFormat="1"/>
    <xf numFmtId="44" fontId="0" fillId="0" borderId="0" xfId="1" applyFont="1"/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164" fontId="4" fillId="5" borderId="2" xfId="0" applyNumberFormat="1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166" fontId="4" fillId="5" borderId="2" xfId="0" applyNumberFormat="1" applyFont="1" applyFill="1" applyBorder="1" applyAlignment="1">
      <alignment horizontal="center"/>
    </xf>
    <xf numFmtId="167" fontId="4" fillId="5" borderId="3" xfId="0" applyNumberFormat="1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44" fontId="0" fillId="0" borderId="0" xfId="0" applyNumberFormat="1"/>
    <xf numFmtId="8" fontId="0" fillId="0" borderId="0" xfId="0" applyNumberFormat="1"/>
    <xf numFmtId="0" fontId="2" fillId="0" borderId="0" xfId="0" applyFont="1"/>
    <xf numFmtId="0" fontId="2" fillId="6" borderId="0" xfId="0" applyFont="1" applyFill="1"/>
    <xf numFmtId="8" fontId="2" fillId="6" borderId="0" xfId="0" applyNumberFormat="1" applyFont="1" applyFill="1"/>
    <xf numFmtId="44" fontId="2" fillId="6" borderId="0" xfId="0" applyNumberFormat="1" applyFont="1" applyFill="1"/>
    <xf numFmtId="0" fontId="0" fillId="0" borderId="4" xfId="0" applyBorder="1"/>
    <xf numFmtId="44" fontId="0" fillId="0" borderId="4" xfId="1" applyFont="1" applyBorder="1"/>
    <xf numFmtId="8" fontId="0" fillId="0" borderId="4" xfId="1" applyNumberFormat="1" applyFont="1" applyBorder="1"/>
    <xf numFmtId="0" fontId="0" fillId="6" borderId="4" xfId="0" applyFill="1" applyBorder="1"/>
    <xf numFmtId="8" fontId="2" fillId="6" borderId="4" xfId="1" applyNumberFormat="1" applyFont="1" applyFill="1" applyBorder="1"/>
    <xf numFmtId="10" fontId="0" fillId="0" borderId="0" xfId="2" applyNumberFormat="1" applyFont="1"/>
    <xf numFmtId="44" fontId="2" fillId="6" borderId="0" xfId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0</xdr:row>
      <xdr:rowOff>114300</xdr:rowOff>
    </xdr:from>
    <xdr:to>
      <xdr:col>16</xdr:col>
      <xdr:colOff>706698</xdr:colOff>
      <xdr:row>9</xdr:row>
      <xdr:rowOff>93570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790F80-3703-4246-8701-E95FE44A9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114300"/>
          <a:ext cx="13237788" cy="1611855"/>
        </a:xfrm>
        <a:prstGeom prst="rect">
          <a:avLst/>
        </a:prstGeom>
      </xdr:spPr>
    </xdr:pic>
    <xdr:clientData/>
  </xdr:twoCellAnchor>
  <xdr:twoCellAnchor editAs="oneCell">
    <xdr:from>
      <xdr:col>13</xdr:col>
      <xdr:colOff>200025</xdr:colOff>
      <xdr:row>22</xdr:row>
      <xdr:rowOff>0</xdr:rowOff>
    </xdr:from>
    <xdr:to>
      <xdr:col>16</xdr:col>
      <xdr:colOff>516630</xdr:colOff>
      <xdr:row>24</xdr:row>
      <xdr:rowOff>15293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91882B2-C2AD-440D-AD01-F1DA1F2EE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9000" y="3981450"/>
          <a:ext cx="2688330" cy="3772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171450</xdr:rowOff>
    </xdr:from>
    <xdr:to>
      <xdr:col>17</xdr:col>
      <xdr:colOff>514410</xdr:colOff>
      <xdr:row>8</xdr:row>
      <xdr:rowOff>59241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877CCF-986C-4552-814E-8897CF90A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71450"/>
          <a:ext cx="14078010" cy="1331781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13</xdr:row>
      <xdr:rowOff>0</xdr:rowOff>
    </xdr:from>
    <xdr:to>
      <xdr:col>13</xdr:col>
      <xdr:colOff>15241</xdr:colOff>
      <xdr:row>17</xdr:row>
      <xdr:rowOff>168866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0AAC57-985B-4552-BB56-60E7A8AFD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7151" y="2352675"/>
          <a:ext cx="3181350" cy="8851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472440</xdr:colOff>
      <xdr:row>1</xdr:row>
      <xdr:rowOff>85725</xdr:rowOff>
    </xdr:from>
    <xdr:to>
      <xdr:col>16</xdr:col>
      <xdr:colOff>743040</xdr:colOff>
      <xdr:row>11</xdr:row>
      <xdr:rowOff>38724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912C75-D232-4A6F-8962-48AE7F6C9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" y="266700"/>
          <a:ext cx="13070295" cy="176274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1</xdr:rowOff>
    </xdr:from>
    <xdr:to>
      <xdr:col>5</xdr:col>
      <xdr:colOff>76200</xdr:colOff>
      <xdr:row>33</xdr:row>
      <xdr:rowOff>18524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65B659-397B-48AF-AA36-CA3C55A87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1150" y="5791201"/>
          <a:ext cx="2600325" cy="203308"/>
        </a:xfrm>
        <a:prstGeom prst="rect">
          <a:avLst/>
        </a:prstGeom>
      </xdr:spPr>
    </xdr:pic>
    <xdr:clientData/>
  </xdr:twoCellAnchor>
  <xdr:twoCellAnchor editAs="oneCell">
    <xdr:from>
      <xdr:col>7</xdr:col>
      <xdr:colOff>721995</xdr:colOff>
      <xdr:row>7</xdr:row>
      <xdr:rowOff>73341</xdr:rowOff>
    </xdr:from>
    <xdr:to>
      <xdr:col>16</xdr:col>
      <xdr:colOff>548640</xdr:colOff>
      <xdr:row>29</xdr:row>
      <xdr:rowOff>50401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9D1DBC8-CAB8-4E38-B4A7-CBEE7A250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8420" y="1340166"/>
          <a:ext cx="6941820" cy="39585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436055</xdr:colOff>
      <xdr:row>8</xdr:row>
      <xdr:rowOff>38282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3F2AFF-6C1A-4D09-B3C5-75050BF65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80975"/>
          <a:ext cx="12288965" cy="1305107"/>
        </a:xfrm>
        <a:prstGeom prst="rect">
          <a:avLst/>
        </a:prstGeom>
      </xdr:spPr>
    </xdr:pic>
    <xdr:clientData/>
  </xdr:twoCellAnchor>
  <xdr:twoCellAnchor editAs="oneCell">
    <xdr:from>
      <xdr:col>5</xdr:col>
      <xdr:colOff>777240</xdr:colOff>
      <xdr:row>12</xdr:row>
      <xdr:rowOff>171450</xdr:rowOff>
    </xdr:from>
    <xdr:to>
      <xdr:col>9</xdr:col>
      <xdr:colOff>762530</xdr:colOff>
      <xdr:row>15</xdr:row>
      <xdr:rowOff>15240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C305DE6-4976-4470-95F2-80B0DDBBF1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6031" t="1333" r="-329" b="85200"/>
        <a:stretch/>
      </xdr:blipFill>
      <xdr:spPr>
        <a:xfrm>
          <a:off x="4730115" y="2343150"/>
          <a:ext cx="3147590" cy="382905"/>
        </a:xfrm>
        <a:prstGeom prst="rect">
          <a:avLst/>
        </a:prstGeom>
      </xdr:spPr>
    </xdr:pic>
    <xdr:clientData/>
  </xdr:twoCellAnchor>
  <xdr:twoCellAnchor editAs="oneCell">
    <xdr:from>
      <xdr:col>5</xdr:col>
      <xdr:colOff>693421</xdr:colOff>
      <xdr:row>18</xdr:row>
      <xdr:rowOff>1906</xdr:rowOff>
    </xdr:from>
    <xdr:to>
      <xdr:col>10</xdr:col>
      <xdr:colOff>325755</xdr:colOff>
      <xdr:row>20</xdr:row>
      <xdr:rowOff>16944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D1A05AE-067F-460C-8ACF-E97CD59262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43413"/>
        <a:stretch/>
      </xdr:blipFill>
      <xdr:spPr>
        <a:xfrm>
          <a:off x="4646296" y="3259456"/>
          <a:ext cx="3592829" cy="37317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9</xdr:col>
      <xdr:colOff>97832</xdr:colOff>
      <xdr:row>10</xdr:row>
      <xdr:rowOff>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1D23051-6956-47BC-9654-12DB48E1D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71725" y="1628775"/>
          <a:ext cx="4848902" cy="1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E167-1352-4586-8E3B-061CC0B7A5AF}">
  <dimension ref="A12:N33"/>
  <sheetViews>
    <sheetView topLeftCell="A4" workbookViewId="0">
      <selection activeCell="H13" sqref="H13:I13"/>
    </sheetView>
  </sheetViews>
  <sheetFormatPr baseColWidth="10" defaultRowHeight="14.4" x14ac:dyDescent="0.3"/>
  <cols>
    <col min="1" max="1" width="19.88671875" bestFit="1" customWidth="1"/>
  </cols>
  <sheetData>
    <row r="12" spans="1:9" x14ac:dyDescent="0.3">
      <c r="A12" t="s">
        <v>0</v>
      </c>
      <c r="H12" t="s">
        <v>11</v>
      </c>
    </row>
    <row r="13" spans="1:9" x14ac:dyDescent="0.3">
      <c r="A13" t="s">
        <v>1</v>
      </c>
      <c r="B13" s="2">
        <v>4600</v>
      </c>
      <c r="C13" t="s">
        <v>8</v>
      </c>
      <c r="H13" s="14" t="s">
        <v>27</v>
      </c>
      <c r="I13" s="16">
        <f>-B13*K33+300*I33-650-50*N33+1200</f>
        <v>-704.83546543054308</v>
      </c>
    </row>
    <row r="14" spans="1:9" x14ac:dyDescent="0.3">
      <c r="A14" t="s">
        <v>2</v>
      </c>
      <c r="B14">
        <v>5</v>
      </c>
      <c r="C14" t="s">
        <v>9</v>
      </c>
    </row>
    <row r="15" spans="1:9" x14ac:dyDescent="0.3">
      <c r="A15" t="s">
        <v>3</v>
      </c>
      <c r="B15" s="2">
        <v>300</v>
      </c>
      <c r="C15" t="s">
        <v>10</v>
      </c>
    </row>
    <row r="16" spans="1:9" x14ac:dyDescent="0.3">
      <c r="A16" t="s">
        <v>4</v>
      </c>
      <c r="B16" s="2">
        <v>650</v>
      </c>
    </row>
    <row r="17" spans="1:14" x14ac:dyDescent="0.3">
      <c r="A17" t="s">
        <v>5</v>
      </c>
      <c r="B17" s="2">
        <v>50</v>
      </c>
    </row>
    <row r="18" spans="1:14" x14ac:dyDescent="0.3">
      <c r="A18" t="s">
        <v>6</v>
      </c>
      <c r="B18" s="2">
        <v>1200</v>
      </c>
      <c r="H18" t="s">
        <v>12</v>
      </c>
      <c r="I18" t="s">
        <v>13</v>
      </c>
      <c r="J18" t="s">
        <v>14</v>
      </c>
      <c r="K18" t="s">
        <v>15</v>
      </c>
      <c r="L18" t="s">
        <v>16</v>
      </c>
    </row>
    <row r="19" spans="1:14" x14ac:dyDescent="0.3">
      <c r="A19" t="s">
        <v>7</v>
      </c>
      <c r="B19" s="1">
        <v>0.1</v>
      </c>
      <c r="H19">
        <v>0</v>
      </c>
      <c r="I19" s="2"/>
      <c r="J19" s="2">
        <v>-4600</v>
      </c>
      <c r="K19" s="2">
        <f>SUM(I19:J19)</f>
        <v>-4600</v>
      </c>
    </row>
    <row r="20" spans="1:14" x14ac:dyDescent="0.3">
      <c r="H20">
        <v>1</v>
      </c>
      <c r="I20" s="2">
        <v>1200</v>
      </c>
      <c r="J20" s="2">
        <v>-650</v>
      </c>
      <c r="K20" s="2">
        <f t="shared" ref="K20:K24" si="0">SUM(I20:J20)</f>
        <v>550</v>
      </c>
    </row>
    <row r="21" spans="1:14" x14ac:dyDescent="0.3">
      <c r="H21">
        <v>2</v>
      </c>
      <c r="I21" s="2">
        <v>1200</v>
      </c>
      <c r="J21" s="2">
        <f>J20-50</f>
        <v>-700</v>
      </c>
      <c r="K21" s="2">
        <f t="shared" si="0"/>
        <v>500</v>
      </c>
    </row>
    <row r="22" spans="1:14" x14ac:dyDescent="0.3">
      <c r="H22">
        <v>3</v>
      </c>
      <c r="I22" s="2">
        <v>1200</v>
      </c>
      <c r="J22" s="2">
        <f t="shared" ref="J22:J24" si="1">J21-50</f>
        <v>-750</v>
      </c>
      <c r="K22" s="2">
        <f t="shared" si="0"/>
        <v>450</v>
      </c>
    </row>
    <row r="23" spans="1:14" x14ac:dyDescent="0.3">
      <c r="H23">
        <v>4</v>
      </c>
      <c r="I23" s="2">
        <v>1200</v>
      </c>
      <c r="J23" s="2">
        <f t="shared" si="1"/>
        <v>-800</v>
      </c>
      <c r="K23" s="2">
        <f t="shared" si="0"/>
        <v>400</v>
      </c>
    </row>
    <row r="24" spans="1:14" x14ac:dyDescent="0.3">
      <c r="H24">
        <v>5</v>
      </c>
      <c r="I24" s="2">
        <f>I23+300</f>
        <v>1500</v>
      </c>
      <c r="J24" s="2">
        <f t="shared" si="1"/>
        <v>-850</v>
      </c>
      <c r="K24" s="2">
        <f t="shared" si="0"/>
        <v>650</v>
      </c>
    </row>
    <row r="25" spans="1:14" x14ac:dyDescent="0.3">
      <c r="J25" t="s">
        <v>17</v>
      </c>
      <c r="K25" s="11">
        <f>NPV(B19,K20:K24)+K19</f>
        <v>-2671.8809569639434</v>
      </c>
    </row>
    <row r="26" spans="1:14" x14ac:dyDescent="0.3">
      <c r="J26" s="14" t="s">
        <v>18</v>
      </c>
      <c r="K26" s="15">
        <f>PMT(B19,B14,-K25)</f>
        <v>-704.83546543054183</v>
      </c>
    </row>
    <row r="32" spans="1:14" ht="55.8" thickBot="1" x14ac:dyDescent="0.35">
      <c r="G32" s="3" t="s">
        <v>19</v>
      </c>
      <c r="H32" s="3" t="s">
        <v>20</v>
      </c>
      <c r="I32" s="4" t="s">
        <v>21</v>
      </c>
      <c r="J32" s="4" t="s">
        <v>22</v>
      </c>
      <c r="K32" s="4" t="s">
        <v>23</v>
      </c>
      <c r="L32" s="4" t="s">
        <v>24</v>
      </c>
      <c r="M32" s="5" t="s">
        <v>25</v>
      </c>
      <c r="N32" s="5" t="s">
        <v>26</v>
      </c>
    </row>
    <row r="33" spans="7:14" x14ac:dyDescent="0.3">
      <c r="G33" s="6">
        <v>1.6105100000000006</v>
      </c>
      <c r="H33" s="7">
        <v>0.62092132305915493</v>
      </c>
      <c r="I33" s="7">
        <v>0.16379748079474543</v>
      </c>
      <c r="J33" s="8">
        <v>6.1050999999999975</v>
      </c>
      <c r="K33" s="7">
        <v>0.26379748079474558</v>
      </c>
      <c r="L33" s="8">
        <v>3.7907867694084456</v>
      </c>
      <c r="M33" s="9">
        <v>6.8618015411267548</v>
      </c>
      <c r="N33" s="10">
        <v>1.810125960262738</v>
      </c>
    </row>
  </sheetData>
  <pageMargins left="0.7" right="0.7" top="0.75" bottom="0.75" header="0.3" footer="0.3"/>
  <ignoredErrors>
    <ignoredError sqref="K19:K2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1AF8-3B47-4E28-8775-0755E45B9E0A}">
  <dimension ref="C12:H30"/>
  <sheetViews>
    <sheetView workbookViewId="0">
      <selection activeCell="D30" sqref="D30"/>
    </sheetView>
  </sheetViews>
  <sheetFormatPr baseColWidth="10" defaultRowHeight="14.4" x14ac:dyDescent="0.3"/>
  <cols>
    <col min="6" max="6" width="12.6640625" bestFit="1" customWidth="1"/>
    <col min="7" max="7" width="14.33203125" bestFit="1" customWidth="1"/>
    <col min="8" max="8" width="16.88671875" bestFit="1" customWidth="1"/>
  </cols>
  <sheetData>
    <row r="12" spans="3:8" x14ac:dyDescent="0.3">
      <c r="C12" s="17" t="s">
        <v>12</v>
      </c>
      <c r="D12" s="17" t="s">
        <v>28</v>
      </c>
      <c r="E12" s="17" t="s">
        <v>29</v>
      </c>
      <c r="F12" s="17" t="s">
        <v>15</v>
      </c>
      <c r="G12" s="17" t="s">
        <v>30</v>
      </c>
      <c r="H12" s="17" t="s">
        <v>31</v>
      </c>
    </row>
    <row r="13" spans="3:8" x14ac:dyDescent="0.3">
      <c r="C13" s="17">
        <v>0</v>
      </c>
      <c r="D13" s="18"/>
      <c r="E13" s="18">
        <v>70000</v>
      </c>
      <c r="F13" s="18">
        <v>-70000</v>
      </c>
      <c r="G13" s="18">
        <v>-70000</v>
      </c>
      <c r="H13" s="18">
        <f>G13</f>
        <v>-70000</v>
      </c>
    </row>
    <row r="14" spans="3:8" x14ac:dyDescent="0.3">
      <c r="C14" s="17">
        <v>1</v>
      </c>
      <c r="D14" s="18">
        <v>14000</v>
      </c>
      <c r="E14" s="18">
        <v>1850</v>
      </c>
      <c r="F14" s="18">
        <v>12150</v>
      </c>
      <c r="G14" s="19">
        <f>PV(10%,C14,,-F14)</f>
        <v>11045.454545454544</v>
      </c>
      <c r="H14" s="19">
        <f>G14+H13</f>
        <v>-58954.545454545456</v>
      </c>
    </row>
    <row r="15" spans="3:8" x14ac:dyDescent="0.3">
      <c r="C15" s="17">
        <v>2</v>
      </c>
      <c r="D15" s="18">
        <v>14000</v>
      </c>
      <c r="E15" s="18">
        <v>1850</v>
      </c>
      <c r="F15" s="18">
        <v>12150</v>
      </c>
      <c r="G15" s="19">
        <f t="shared" ref="G15:G23" si="0">PV(10%,C15,,-F15)</f>
        <v>10041.322314049585</v>
      </c>
      <c r="H15" s="19">
        <f t="shared" ref="H15:H23" si="1">G15+H14</f>
        <v>-48913.223140495873</v>
      </c>
    </row>
    <row r="16" spans="3:8" x14ac:dyDescent="0.3">
      <c r="C16" s="17">
        <v>3</v>
      </c>
      <c r="D16" s="18">
        <v>14000</v>
      </c>
      <c r="E16" s="18">
        <v>1850</v>
      </c>
      <c r="F16" s="18">
        <v>12150</v>
      </c>
      <c r="G16" s="19">
        <f t="shared" si="0"/>
        <v>9128.4748309541665</v>
      </c>
      <c r="H16" s="19">
        <f t="shared" si="1"/>
        <v>-39784.748309541705</v>
      </c>
    </row>
    <row r="17" spans="3:8" x14ac:dyDescent="0.3">
      <c r="C17" s="17">
        <v>4</v>
      </c>
      <c r="D17" s="18">
        <v>14000</v>
      </c>
      <c r="E17" s="18">
        <v>1850</v>
      </c>
      <c r="F17" s="18">
        <v>12150</v>
      </c>
      <c r="G17" s="19">
        <f t="shared" si="0"/>
        <v>8298.6134826856069</v>
      </c>
      <c r="H17" s="19">
        <f t="shared" si="1"/>
        <v>-31486.134826856098</v>
      </c>
    </row>
    <row r="18" spans="3:8" x14ac:dyDescent="0.3">
      <c r="C18" s="17">
        <v>5</v>
      </c>
      <c r="D18" s="18">
        <v>14000</v>
      </c>
      <c r="E18" s="18">
        <v>1850</v>
      </c>
      <c r="F18" s="18">
        <v>12150</v>
      </c>
      <c r="G18" s="19">
        <f t="shared" si="0"/>
        <v>7544.1940751687325</v>
      </c>
      <c r="H18" s="19">
        <f t="shared" si="1"/>
        <v>-23941.940751687365</v>
      </c>
    </row>
    <row r="19" spans="3:8" x14ac:dyDescent="0.3">
      <c r="C19" s="17">
        <v>6</v>
      </c>
      <c r="D19" s="18">
        <v>14000</v>
      </c>
      <c r="E19" s="18">
        <v>1850</v>
      </c>
      <c r="F19" s="18">
        <v>12150</v>
      </c>
      <c r="G19" s="19">
        <f t="shared" si="0"/>
        <v>6858.3582501533929</v>
      </c>
      <c r="H19" s="19">
        <f t="shared" si="1"/>
        <v>-17083.582501533972</v>
      </c>
    </row>
    <row r="20" spans="3:8" x14ac:dyDescent="0.3">
      <c r="C20" s="17">
        <v>7</v>
      </c>
      <c r="D20" s="18">
        <v>14000</v>
      </c>
      <c r="E20" s="18">
        <v>1850</v>
      </c>
      <c r="F20" s="18">
        <v>12150</v>
      </c>
      <c r="G20" s="19">
        <f t="shared" si="0"/>
        <v>6234.8711365030831</v>
      </c>
      <c r="H20" s="19">
        <f t="shared" si="1"/>
        <v>-10848.711365030889</v>
      </c>
    </row>
    <row r="21" spans="3:8" x14ac:dyDescent="0.3">
      <c r="C21" s="17">
        <v>8</v>
      </c>
      <c r="D21" s="18">
        <v>14000</v>
      </c>
      <c r="E21" s="18">
        <v>1850</v>
      </c>
      <c r="F21" s="18">
        <v>12150</v>
      </c>
      <c r="G21" s="19">
        <f t="shared" si="0"/>
        <v>5668.0646695482583</v>
      </c>
      <c r="H21" s="19">
        <f t="shared" si="1"/>
        <v>-5180.646695482631</v>
      </c>
    </row>
    <row r="22" spans="3:8" x14ac:dyDescent="0.3">
      <c r="C22" s="20">
        <v>9</v>
      </c>
      <c r="D22" s="18">
        <v>14000</v>
      </c>
      <c r="E22" s="18">
        <v>1850</v>
      </c>
      <c r="F22" s="18">
        <v>12150</v>
      </c>
      <c r="G22" s="19">
        <f t="shared" si="0"/>
        <v>5152.7860632256888</v>
      </c>
      <c r="H22" s="21">
        <f t="shared" si="1"/>
        <v>-27.860632256942154</v>
      </c>
    </row>
    <row r="23" spans="3:8" x14ac:dyDescent="0.3">
      <c r="C23" s="17">
        <v>10</v>
      </c>
      <c r="D23" s="18">
        <v>14000</v>
      </c>
      <c r="E23" s="18">
        <v>1850</v>
      </c>
      <c r="F23" s="18">
        <v>12150</v>
      </c>
      <c r="G23" s="21">
        <f t="shared" si="0"/>
        <v>4684.3509665688071</v>
      </c>
      <c r="H23" s="19">
        <f t="shared" si="1"/>
        <v>4656.4903343118649</v>
      </c>
    </row>
    <row r="26" spans="3:8" x14ac:dyDescent="0.3">
      <c r="C26" t="s">
        <v>32</v>
      </c>
    </row>
    <row r="27" spans="3:8" x14ac:dyDescent="0.3">
      <c r="C27" t="s">
        <v>33</v>
      </c>
      <c r="F27" s="11">
        <f>F13+F14/0.1</f>
        <v>51500</v>
      </c>
    </row>
    <row r="29" spans="3:8" x14ac:dyDescent="0.3">
      <c r="C29" t="s">
        <v>34</v>
      </c>
    </row>
    <row r="30" spans="3:8" x14ac:dyDescent="0.3">
      <c r="C30" t="s">
        <v>35</v>
      </c>
      <c r="D30" s="11">
        <f>NPV(10%,F14:F23)+F13</f>
        <v>4656.4903343118494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1308-49CA-4F86-8C32-E6AF7682820D}">
  <dimension ref="C14:E31"/>
  <sheetViews>
    <sheetView workbookViewId="0">
      <selection activeCell="L35" sqref="L35"/>
    </sheetView>
  </sheetViews>
  <sheetFormatPr baseColWidth="10" defaultRowHeight="14.4" x14ac:dyDescent="0.3"/>
  <cols>
    <col min="4" max="5" width="12.6640625" bestFit="1" customWidth="1"/>
  </cols>
  <sheetData>
    <row r="14" spans="3:5" x14ac:dyDescent="0.3">
      <c r="C14" t="s">
        <v>36</v>
      </c>
      <c r="D14" t="s">
        <v>37</v>
      </c>
      <c r="E14" t="s">
        <v>38</v>
      </c>
    </row>
    <row r="15" spans="3:5" x14ac:dyDescent="0.3">
      <c r="C15">
        <v>0</v>
      </c>
      <c r="D15" s="2">
        <v>250000</v>
      </c>
      <c r="E15" s="2">
        <v>80000</v>
      </c>
    </row>
    <row r="16" spans="3:5" x14ac:dyDescent="0.3">
      <c r="C16">
        <v>1</v>
      </c>
      <c r="D16" s="2">
        <v>0</v>
      </c>
      <c r="E16" s="2">
        <v>0</v>
      </c>
    </row>
    <row r="17" spans="3:5" x14ac:dyDescent="0.3">
      <c r="C17">
        <v>2</v>
      </c>
      <c r="D17" s="2">
        <v>0</v>
      </c>
      <c r="E17" s="2">
        <v>0</v>
      </c>
    </row>
    <row r="18" spans="3:5" x14ac:dyDescent="0.3">
      <c r="C18">
        <v>3</v>
      </c>
      <c r="D18" s="2">
        <v>500</v>
      </c>
      <c r="E18" s="2">
        <v>0</v>
      </c>
    </row>
    <row r="19" spans="3:5" x14ac:dyDescent="0.3">
      <c r="C19">
        <v>4</v>
      </c>
      <c r="D19" s="2">
        <v>0</v>
      </c>
      <c r="E19" s="2">
        <v>0</v>
      </c>
    </row>
    <row r="20" spans="3:5" x14ac:dyDescent="0.3">
      <c r="C20">
        <v>5</v>
      </c>
      <c r="D20" s="2">
        <v>0</v>
      </c>
      <c r="E20" s="2">
        <v>80000</v>
      </c>
    </row>
    <row r="21" spans="3:5" x14ac:dyDescent="0.3">
      <c r="C21">
        <v>6</v>
      </c>
      <c r="D21" s="2">
        <v>500</v>
      </c>
      <c r="E21" s="2">
        <v>0</v>
      </c>
    </row>
    <row r="22" spans="3:5" x14ac:dyDescent="0.3">
      <c r="C22">
        <v>7</v>
      </c>
      <c r="D22" s="2">
        <v>0</v>
      </c>
      <c r="E22" s="2">
        <v>0</v>
      </c>
    </row>
    <row r="23" spans="3:5" x14ac:dyDescent="0.3">
      <c r="C23">
        <v>8</v>
      </c>
      <c r="D23" s="2">
        <v>0</v>
      </c>
      <c r="E23" s="2">
        <v>0</v>
      </c>
    </row>
    <row r="24" spans="3:5" x14ac:dyDescent="0.3">
      <c r="C24">
        <v>9</v>
      </c>
      <c r="D24" s="2">
        <v>500</v>
      </c>
      <c r="E24" s="2">
        <v>0</v>
      </c>
    </row>
    <row r="25" spans="3:5" x14ac:dyDescent="0.3">
      <c r="C25">
        <v>10</v>
      </c>
      <c r="D25" s="2">
        <v>0</v>
      </c>
      <c r="E25" s="2">
        <v>80000</v>
      </c>
    </row>
    <row r="26" spans="3:5" x14ac:dyDescent="0.3">
      <c r="C26">
        <v>11</v>
      </c>
      <c r="D26" s="2">
        <v>0</v>
      </c>
      <c r="E26" s="2">
        <v>0</v>
      </c>
    </row>
    <row r="27" spans="3:5" x14ac:dyDescent="0.3">
      <c r="C27">
        <v>12</v>
      </c>
      <c r="D27" s="2">
        <v>500</v>
      </c>
      <c r="E27" s="2">
        <v>0</v>
      </c>
    </row>
    <row r="28" spans="3:5" x14ac:dyDescent="0.3">
      <c r="C28">
        <v>13</v>
      </c>
      <c r="D28" s="2">
        <v>0</v>
      </c>
      <c r="E28" s="2">
        <v>0</v>
      </c>
    </row>
    <row r="29" spans="3:5" x14ac:dyDescent="0.3">
      <c r="C29">
        <v>14</v>
      </c>
      <c r="D29" s="2">
        <v>0</v>
      </c>
      <c r="E29" s="2">
        <v>0</v>
      </c>
    </row>
    <row r="30" spans="3:5" x14ac:dyDescent="0.3">
      <c r="C30">
        <v>15</v>
      </c>
      <c r="D30" s="2">
        <v>-25000</v>
      </c>
      <c r="E30" s="2">
        <v>0</v>
      </c>
    </row>
    <row r="31" spans="3:5" x14ac:dyDescent="0.3">
      <c r="C31" t="s">
        <v>17</v>
      </c>
      <c r="D31" s="11">
        <f>NPV(15%,D16:D30)+D15</f>
        <v>247708.14456515177</v>
      </c>
      <c r="E31" s="11">
        <f>NPV(15%,E16:E30)+E15</f>
        <v>139548.91531361247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79AD-7594-486E-B814-45250EC0913C}">
  <dimension ref="B12:Q74"/>
  <sheetViews>
    <sheetView tabSelected="1" topLeftCell="A9" workbookViewId="0">
      <selection activeCell="E16" sqref="E16"/>
    </sheetView>
  </sheetViews>
  <sheetFormatPr baseColWidth="10" defaultRowHeight="14.4" x14ac:dyDescent="0.3"/>
  <sheetData>
    <row r="12" spans="2:3" x14ac:dyDescent="0.3">
      <c r="B12" t="s">
        <v>39</v>
      </c>
      <c r="C12" t="s">
        <v>15</v>
      </c>
    </row>
    <row r="13" spans="2:3" x14ac:dyDescent="0.3">
      <c r="B13">
        <v>0</v>
      </c>
    </row>
    <row r="14" spans="2:3" x14ac:dyDescent="0.3">
      <c r="B14">
        <v>1</v>
      </c>
      <c r="C14">
        <v>500</v>
      </c>
    </row>
    <row r="15" spans="2:3" x14ac:dyDescent="0.3">
      <c r="B15">
        <v>2</v>
      </c>
      <c r="C15">
        <v>500</v>
      </c>
    </row>
    <row r="16" spans="2:3" x14ac:dyDescent="0.3">
      <c r="B16">
        <v>3</v>
      </c>
      <c r="C16">
        <v>500</v>
      </c>
    </row>
    <row r="17" spans="2:17" x14ac:dyDescent="0.3">
      <c r="B17">
        <v>4</v>
      </c>
      <c r="C17">
        <v>500</v>
      </c>
      <c r="G17" s="13" t="s">
        <v>40</v>
      </c>
      <c r="I17" s="22">
        <f>EFFECT(2%,3)</f>
        <v>2.0133629629629501E-2</v>
      </c>
    </row>
    <row r="18" spans="2:17" x14ac:dyDescent="0.3">
      <c r="B18">
        <v>5</v>
      </c>
      <c r="C18">
        <v>500</v>
      </c>
    </row>
    <row r="19" spans="2:17" x14ac:dyDescent="0.3">
      <c r="B19">
        <v>6</v>
      </c>
      <c r="C19">
        <v>500</v>
      </c>
    </row>
    <row r="20" spans="2:17" x14ac:dyDescent="0.3">
      <c r="B20">
        <v>7</v>
      </c>
      <c r="C20">
        <v>500</v>
      </c>
    </row>
    <row r="21" spans="2:17" x14ac:dyDescent="0.3">
      <c r="B21">
        <v>8</v>
      </c>
      <c r="C21">
        <v>500</v>
      </c>
    </row>
    <row r="22" spans="2:17" ht="15" thickBot="1" x14ac:dyDescent="0.35">
      <c r="B22">
        <v>9</v>
      </c>
      <c r="C22">
        <v>500</v>
      </c>
      <c r="G22" s="14" t="s">
        <v>35</v>
      </c>
      <c r="H22" s="23">
        <f>500*P23+50000*Q23</f>
        <v>32488.177300569303</v>
      </c>
      <c r="P22" s="4" t="s">
        <v>24</v>
      </c>
      <c r="Q22" s="3" t="s">
        <v>20</v>
      </c>
    </row>
    <row r="23" spans="2:17" x14ac:dyDescent="0.3">
      <c r="B23">
        <v>10</v>
      </c>
      <c r="C23">
        <v>500</v>
      </c>
      <c r="P23" s="8">
        <v>34.676876632535908</v>
      </c>
      <c r="Q23" s="7">
        <v>0.302994779686027</v>
      </c>
    </row>
    <row r="24" spans="2:17" x14ac:dyDescent="0.3">
      <c r="B24">
        <v>11</v>
      </c>
      <c r="C24">
        <v>500</v>
      </c>
    </row>
    <row r="25" spans="2:17" x14ac:dyDescent="0.3">
      <c r="B25">
        <v>12</v>
      </c>
      <c r="C25">
        <v>500</v>
      </c>
    </row>
    <row r="26" spans="2:17" x14ac:dyDescent="0.3">
      <c r="B26">
        <v>13</v>
      </c>
      <c r="C26">
        <v>500</v>
      </c>
    </row>
    <row r="27" spans="2:17" x14ac:dyDescent="0.3">
      <c r="B27">
        <v>14</v>
      </c>
      <c r="C27">
        <v>500</v>
      </c>
    </row>
    <row r="28" spans="2:17" x14ac:dyDescent="0.3">
      <c r="B28">
        <v>15</v>
      </c>
      <c r="C28">
        <v>500</v>
      </c>
    </row>
    <row r="29" spans="2:17" x14ac:dyDescent="0.3">
      <c r="B29">
        <v>16</v>
      </c>
      <c r="C29">
        <v>500</v>
      </c>
    </row>
    <row r="30" spans="2:17" x14ac:dyDescent="0.3">
      <c r="B30">
        <v>17</v>
      </c>
      <c r="C30">
        <v>500</v>
      </c>
    </row>
    <row r="31" spans="2:17" x14ac:dyDescent="0.3">
      <c r="B31">
        <v>18</v>
      </c>
      <c r="C31">
        <v>500</v>
      </c>
    </row>
    <row r="32" spans="2:17" x14ac:dyDescent="0.3">
      <c r="B32">
        <v>19</v>
      </c>
      <c r="C32">
        <v>500</v>
      </c>
    </row>
    <row r="33" spans="2:3" x14ac:dyDescent="0.3">
      <c r="B33">
        <v>20</v>
      </c>
      <c r="C33">
        <v>500</v>
      </c>
    </row>
    <row r="34" spans="2:3" x14ac:dyDescent="0.3">
      <c r="B34">
        <v>21</v>
      </c>
      <c r="C34">
        <v>500</v>
      </c>
    </row>
    <row r="35" spans="2:3" x14ac:dyDescent="0.3">
      <c r="B35">
        <v>22</v>
      </c>
      <c r="C35">
        <v>500</v>
      </c>
    </row>
    <row r="36" spans="2:3" x14ac:dyDescent="0.3">
      <c r="B36">
        <v>23</v>
      </c>
      <c r="C36">
        <v>500</v>
      </c>
    </row>
    <row r="37" spans="2:3" x14ac:dyDescent="0.3">
      <c r="B37">
        <v>24</v>
      </c>
      <c r="C37">
        <v>500</v>
      </c>
    </row>
    <row r="38" spans="2:3" x14ac:dyDescent="0.3">
      <c r="B38">
        <v>25</v>
      </c>
      <c r="C38">
        <v>500</v>
      </c>
    </row>
    <row r="39" spans="2:3" x14ac:dyDescent="0.3">
      <c r="B39">
        <v>26</v>
      </c>
      <c r="C39">
        <v>500</v>
      </c>
    </row>
    <row r="40" spans="2:3" x14ac:dyDescent="0.3">
      <c r="B40">
        <v>27</v>
      </c>
      <c r="C40">
        <v>500</v>
      </c>
    </row>
    <row r="41" spans="2:3" x14ac:dyDescent="0.3">
      <c r="B41">
        <v>28</v>
      </c>
      <c r="C41">
        <v>500</v>
      </c>
    </row>
    <row r="42" spans="2:3" x14ac:dyDescent="0.3">
      <c r="B42">
        <v>29</v>
      </c>
      <c r="C42">
        <v>500</v>
      </c>
    </row>
    <row r="43" spans="2:3" x14ac:dyDescent="0.3">
      <c r="B43">
        <v>30</v>
      </c>
      <c r="C43">
        <v>500</v>
      </c>
    </row>
    <row r="44" spans="2:3" x14ac:dyDescent="0.3">
      <c r="B44">
        <v>31</v>
      </c>
      <c r="C44">
        <v>500</v>
      </c>
    </row>
    <row r="45" spans="2:3" x14ac:dyDescent="0.3">
      <c r="B45">
        <v>32</v>
      </c>
      <c r="C45">
        <v>500</v>
      </c>
    </row>
    <row r="46" spans="2:3" x14ac:dyDescent="0.3">
      <c r="B46">
        <v>33</v>
      </c>
      <c r="C46">
        <v>500</v>
      </c>
    </row>
    <row r="47" spans="2:3" x14ac:dyDescent="0.3">
      <c r="B47">
        <v>34</v>
      </c>
      <c r="C47">
        <v>500</v>
      </c>
    </row>
    <row r="48" spans="2:3" x14ac:dyDescent="0.3">
      <c r="B48">
        <v>35</v>
      </c>
      <c r="C48">
        <v>500</v>
      </c>
    </row>
    <row r="49" spans="2:3" x14ac:dyDescent="0.3">
      <c r="B49">
        <v>36</v>
      </c>
      <c r="C49">
        <v>500</v>
      </c>
    </row>
    <row r="50" spans="2:3" x14ac:dyDescent="0.3">
      <c r="B50">
        <v>37</v>
      </c>
      <c r="C50">
        <v>500</v>
      </c>
    </row>
    <row r="51" spans="2:3" x14ac:dyDescent="0.3">
      <c r="B51">
        <v>38</v>
      </c>
      <c r="C51">
        <v>500</v>
      </c>
    </row>
    <row r="52" spans="2:3" x14ac:dyDescent="0.3">
      <c r="B52">
        <v>39</v>
      </c>
      <c r="C52">
        <v>500</v>
      </c>
    </row>
    <row r="53" spans="2:3" x14ac:dyDescent="0.3">
      <c r="B53">
        <v>40</v>
      </c>
      <c r="C53">
        <v>500</v>
      </c>
    </row>
    <row r="54" spans="2:3" x14ac:dyDescent="0.3">
      <c r="B54">
        <v>41</v>
      </c>
      <c r="C54">
        <v>500</v>
      </c>
    </row>
    <row r="55" spans="2:3" x14ac:dyDescent="0.3">
      <c r="B55">
        <v>42</v>
      </c>
      <c r="C55">
        <v>500</v>
      </c>
    </row>
    <row r="56" spans="2:3" x14ac:dyDescent="0.3">
      <c r="B56">
        <v>43</v>
      </c>
      <c r="C56">
        <v>500</v>
      </c>
    </row>
    <row r="57" spans="2:3" x14ac:dyDescent="0.3">
      <c r="B57">
        <v>44</v>
      </c>
      <c r="C57">
        <v>500</v>
      </c>
    </row>
    <row r="58" spans="2:3" x14ac:dyDescent="0.3">
      <c r="B58">
        <v>45</v>
      </c>
      <c r="C58">
        <v>500</v>
      </c>
    </row>
    <row r="59" spans="2:3" x14ac:dyDescent="0.3">
      <c r="B59">
        <v>46</v>
      </c>
      <c r="C59">
        <v>500</v>
      </c>
    </row>
    <row r="60" spans="2:3" x14ac:dyDescent="0.3">
      <c r="B60">
        <v>47</v>
      </c>
      <c r="C60">
        <v>500</v>
      </c>
    </row>
    <row r="61" spans="2:3" x14ac:dyDescent="0.3">
      <c r="B61">
        <v>48</v>
      </c>
      <c r="C61">
        <v>500</v>
      </c>
    </row>
    <row r="62" spans="2:3" x14ac:dyDescent="0.3">
      <c r="B62">
        <v>49</v>
      </c>
      <c r="C62">
        <v>500</v>
      </c>
    </row>
    <row r="63" spans="2:3" x14ac:dyDescent="0.3">
      <c r="B63">
        <v>50</v>
      </c>
      <c r="C63">
        <v>500</v>
      </c>
    </row>
    <row r="64" spans="2:3" x14ac:dyDescent="0.3">
      <c r="B64">
        <v>51</v>
      </c>
      <c r="C64">
        <v>500</v>
      </c>
    </row>
    <row r="65" spans="2:3" x14ac:dyDescent="0.3">
      <c r="B65">
        <v>52</v>
      </c>
      <c r="C65">
        <v>500</v>
      </c>
    </row>
    <row r="66" spans="2:3" x14ac:dyDescent="0.3">
      <c r="B66">
        <v>53</v>
      </c>
      <c r="C66">
        <v>500</v>
      </c>
    </row>
    <row r="67" spans="2:3" x14ac:dyDescent="0.3">
      <c r="B67">
        <v>54</v>
      </c>
      <c r="C67">
        <v>500</v>
      </c>
    </row>
    <row r="68" spans="2:3" x14ac:dyDescent="0.3">
      <c r="B68">
        <v>55</v>
      </c>
      <c r="C68">
        <v>500</v>
      </c>
    </row>
    <row r="69" spans="2:3" x14ac:dyDescent="0.3">
      <c r="B69">
        <v>56</v>
      </c>
      <c r="C69">
        <v>500</v>
      </c>
    </row>
    <row r="70" spans="2:3" x14ac:dyDescent="0.3">
      <c r="B70">
        <v>57</v>
      </c>
      <c r="C70">
        <v>500</v>
      </c>
    </row>
    <row r="71" spans="2:3" x14ac:dyDescent="0.3">
      <c r="B71">
        <v>58</v>
      </c>
      <c r="C71">
        <v>500</v>
      </c>
    </row>
    <row r="72" spans="2:3" x14ac:dyDescent="0.3">
      <c r="B72">
        <v>59</v>
      </c>
      <c r="C72">
        <v>500</v>
      </c>
    </row>
    <row r="73" spans="2:3" x14ac:dyDescent="0.3">
      <c r="B73">
        <v>60</v>
      </c>
      <c r="C73">
        <v>50500</v>
      </c>
    </row>
    <row r="74" spans="2:3" x14ac:dyDescent="0.3">
      <c r="B74" t="s">
        <v>17</v>
      </c>
      <c r="C74" s="12">
        <f>NPV(I17,C14:C73)</f>
        <v>32444.14900763183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Azurdia</dc:creator>
  <cp:lastModifiedBy>Azurdia</cp:lastModifiedBy>
  <dcterms:created xsi:type="dcterms:W3CDTF">2021-10-08T01:20:05Z</dcterms:created>
  <dcterms:modified xsi:type="dcterms:W3CDTF">2021-10-08T02:51:33Z</dcterms:modified>
</cp:coreProperties>
</file>