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2urledu-my.sharepoint.com/personal/amcastroes_correo_url_edu_gt/Documents/"/>
    </mc:Choice>
  </mc:AlternateContent>
  <xr:revisionPtr revIDLastSave="0" documentId="8_{D446BEE1-E0C8-43F2-9948-28648AA12CAE}" xr6:coauthVersionLast="47" xr6:coauthVersionMax="47" xr10:uidLastSave="{00000000-0000-0000-0000-000000000000}"/>
  <bookViews>
    <workbookView xWindow="-120" yWindow="-120" windowWidth="20730" windowHeight="11160" firstSheet="1" activeTab="1" xr2:uid="{93FD0B0E-82C1-4AC7-B97C-8D03889BC3A2}"/>
  </bookViews>
  <sheets>
    <sheet name="Carátula" sheetId="1" r:id="rId1"/>
    <sheet name="Enunciad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2" l="1"/>
  <c r="O27" i="2"/>
  <c r="L27" i="2"/>
  <c r="N39" i="2"/>
  <c r="M42" i="2"/>
  <c r="N84" i="2"/>
  <c r="N83" i="2"/>
  <c r="N82" i="2"/>
  <c r="N62" i="2"/>
  <c r="O62" i="2" s="1"/>
  <c r="N78" i="2"/>
  <c r="N79" i="2"/>
  <c r="N80" i="2"/>
  <c r="N81" i="2"/>
  <c r="N77" i="2"/>
  <c r="N76" i="2"/>
  <c r="N73" i="2"/>
  <c r="N74" i="2"/>
  <c r="N75" i="2"/>
  <c r="N72" i="2"/>
  <c r="M83" i="2"/>
  <c r="M82" i="2"/>
  <c r="M78" i="2"/>
  <c r="M74" i="2"/>
  <c r="N71" i="2"/>
  <c r="M71" i="2"/>
  <c r="M73" i="2"/>
  <c r="M75" i="2"/>
  <c r="M76" i="2"/>
  <c r="M77" i="2"/>
  <c r="M79" i="2"/>
  <c r="M80" i="2"/>
  <c r="M81" i="2"/>
  <c r="M39" i="2"/>
  <c r="M72" i="2"/>
  <c r="M70" i="2"/>
  <c r="N61" i="2"/>
  <c r="Q61" i="2"/>
  <c r="P61" i="2"/>
  <c r="L19" i="2"/>
  <c r="L21" i="2" s="1"/>
  <c r="O19" i="2"/>
  <c r="L30" i="2"/>
  <c r="L34" i="2"/>
  <c r="M38" i="2"/>
  <c r="Q62" i="2" l="1"/>
  <c r="Q63" i="2" s="1"/>
  <c r="M84" i="2"/>
  <c r="N63" i="2"/>
  <c r="N44" i="2"/>
  <c r="O21" i="2"/>
  <c r="M62" i="2"/>
  <c r="M63" i="2" s="1"/>
  <c r="M64" i="2" s="1"/>
  <c r="N50" i="2"/>
  <c r="N64" i="2" l="1"/>
  <c r="O64" i="2" s="1"/>
  <c r="P64" i="2" s="1"/>
  <c r="O63" i="2"/>
  <c r="P63" i="2" s="1"/>
  <c r="Q64" i="2" s="1"/>
  <c r="Q66" i="2" s="1"/>
  <c r="M44" i="2"/>
  <c r="M46" i="2"/>
  <c r="M49" i="2"/>
  <c r="M41" i="2"/>
  <c r="M40" i="2"/>
  <c r="M50" i="2"/>
  <c r="M43" i="2"/>
  <c r="M45" i="2"/>
  <c r="M48" i="2"/>
  <c r="N40" i="2"/>
  <c r="N45" i="2"/>
  <c r="N46" i="2" s="1"/>
  <c r="N47" i="2" s="1"/>
  <c r="N48" i="2" s="1"/>
  <c r="N49" i="2" s="1"/>
  <c r="M47" i="2"/>
  <c r="M51" i="2" l="1"/>
  <c r="M52" i="2" s="1"/>
  <c r="N41" i="2"/>
  <c r="N42" i="2" l="1"/>
  <c r="N51" i="2" l="1"/>
  <c r="N52" i="2" s="1"/>
  <c r="N43" i="2"/>
</calcChain>
</file>

<file path=xl/sharedStrings.xml><?xml version="1.0" encoding="utf-8"?>
<sst xmlns="http://schemas.openxmlformats.org/spreadsheetml/2006/main" count="52" uniqueCount="46">
  <si>
    <t>Universidad Rafael Landívar</t>
  </si>
  <si>
    <t>Facultad de Ingeniería</t>
  </si>
  <si>
    <t>Ingeniería Economica, sección: 06</t>
  </si>
  <si>
    <t>Catedrática:</t>
  </si>
  <si>
    <t>Lic. Vanessa Paz</t>
  </si>
  <si>
    <t>CORTO No. 2</t>
  </si>
  <si>
    <t>Alejandra Mariel Castro Estrada (1020518)</t>
  </si>
  <si>
    <t>Byron Eduardo Enríquez Marroquín (1077818)</t>
  </si>
  <si>
    <t>Luis Alberto Tucubal Gramajo (1056919)</t>
  </si>
  <si>
    <t>Cristian Jacdoni Azurdia Izeppi (1081718)</t>
  </si>
  <si>
    <t>Guatemala, 12 de octubre de 2021</t>
  </si>
  <si>
    <t>Precio venta unidad articulo</t>
  </si>
  <si>
    <t>dias habiles año</t>
  </si>
  <si>
    <t>turno</t>
  </si>
  <si>
    <t>h</t>
  </si>
  <si>
    <t>Cantidad de turnos</t>
  </si>
  <si>
    <t>opcion 1</t>
  </si>
  <si>
    <t>opción 2</t>
  </si>
  <si>
    <t>C inicial</t>
  </si>
  <si>
    <t>CAO</t>
  </si>
  <si>
    <t>salvamento</t>
  </si>
  <si>
    <t>vida</t>
  </si>
  <si>
    <t>articulos/hora</t>
  </si>
  <si>
    <t>INGRESOS ANUALES</t>
  </si>
  <si>
    <t xml:space="preserve">Costos de fabricación </t>
  </si>
  <si>
    <t>% costos de fabricación del precio venta</t>
  </si>
  <si>
    <t>gastos indirectos anuales</t>
  </si>
  <si>
    <t>Produccion annual</t>
  </si>
  <si>
    <t>MCM=</t>
  </si>
  <si>
    <t>años</t>
  </si>
  <si>
    <t>r annual=</t>
  </si>
  <si>
    <t>m=</t>
  </si>
  <si>
    <t>I annual=</t>
  </si>
  <si>
    <t>OP 1</t>
  </si>
  <si>
    <t>OP 2</t>
  </si>
  <si>
    <t>VP=</t>
  </si>
  <si>
    <t>VA=</t>
  </si>
  <si>
    <t>Opcion 1</t>
  </si>
  <si>
    <t>año</t>
  </si>
  <si>
    <t xml:space="preserve">ingresos </t>
  </si>
  <si>
    <t>gastos</t>
  </si>
  <si>
    <t>fne</t>
  </si>
  <si>
    <t>fne descontado</t>
  </si>
  <si>
    <t>fne no recuperado</t>
  </si>
  <si>
    <t> </t>
  </si>
  <si>
    <t xml:space="preserve">El saldo no recuperado en el año 3 seria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</si>
</sst>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Q&quot;#,##0.00;[Red]\-&quot;Q&quot;#,##0.00"/>
    <numFmt numFmtId="165" formatCode="_-&quot;Q&quot;* #,##0.00_-;\-&quot;Q&quot;* #,##0.00_-;_-&quot;Q&quot;* &quot;-&quot;??_-;_-@_-"/>
    <numFmt numFmtId="166" formatCode="_-[$Q-100A]* #,##0.00_-;\-[$Q-100A]* #,##0.00_-;_-[$Q-100A]* &quot;-&quot;??_-;_-@_-"/>
    <numFmt numFmtId="167" formatCode="&quot;Q&quot;#,##0.00"/>
    <numFmt numFmtId="168" formatCode="#,##0.00_ ;[Red]\-#,##0.00\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5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5" fontId="0" fillId="0" borderId="0" xfId="1" quotePrefix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quotePrefix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167" fontId="0" fillId="0" borderId="0" xfId="0" applyNumberFormat="1"/>
    <xf numFmtId="0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/>
    <xf numFmtId="165" fontId="2" fillId="3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1" applyFont="1" applyFill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5" fontId="4" fillId="0" borderId="5" xfId="0" applyNumberFormat="1" applyFont="1" applyBorder="1"/>
    <xf numFmtId="165" fontId="0" fillId="0" borderId="0" xfId="0" applyNumberFormat="1"/>
    <xf numFmtId="0" fontId="4" fillId="0" borderId="0" xfId="0" applyFont="1"/>
    <xf numFmtId="164" fontId="4" fillId="0" borderId="5" xfId="0" applyNumberFormat="1" applyFont="1" applyBorder="1"/>
    <xf numFmtId="165" fontId="4" fillId="0" borderId="5" xfId="1" applyFont="1" applyBorder="1"/>
    <xf numFmtId="165" fontId="5" fillId="0" borderId="5" xfId="1" applyFont="1" applyBorder="1"/>
    <xf numFmtId="165" fontId="6" fillId="3" borderId="5" xfId="1" applyFont="1" applyFill="1" applyBorder="1"/>
    <xf numFmtId="165" fontId="2" fillId="0" borderId="6" xfId="1" applyFont="1" applyBorder="1"/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8" fontId="0" fillId="0" borderId="0" xfId="1" applyNumberFormat="1" applyFont="1" applyAlignment="1">
      <alignment horizontal="center" vertical="center"/>
    </xf>
    <xf numFmtId="165" fontId="0" fillId="2" borderId="0" xfId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407648</xdr:colOff>
      <xdr:row>1</xdr:row>
      <xdr:rowOff>76929</xdr:rowOff>
    </xdr:from>
    <xdr:ext cx="2552931" cy="879222"/>
    <xdr:pic>
      <xdr:nvPicPr>
        <xdr:cNvPr id="2" name="Imagen 1">
          <a:extLst>
            <a:ext uri="{FF2B5EF4-FFF2-40B4-BE49-F238E27FC236}">
              <a16:creationId xmlns:a16="http://schemas.microsoft.com/office/drawing/2014/main" id="{27C4B05C-C755-4AC8-86BE-62CC2578D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7648" y="261079"/>
          <a:ext cx="2552931" cy="8792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8</xdr:col>
      <xdr:colOff>504825</xdr:colOff>
      <xdr:row>33</xdr:row>
      <xdr:rowOff>125758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FE2B5FFC-F061-4E65-BADF-6590695DB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825"/>
          <a:ext cx="6600825" cy="6134100"/>
        </a:xfrm>
        <a:prstGeom prst="rect">
          <a:avLst/>
        </a:prstGeom>
      </xdr:spPr>
    </xdr:pic>
    <xdr:clientData/>
  </xdr:twoCellAnchor>
  <xdr:twoCellAnchor>
    <xdr:from>
      <xdr:col>15</xdr:col>
      <xdr:colOff>73865</xdr:colOff>
      <xdr:row>38</xdr:row>
      <xdr:rowOff>159406</xdr:rowOff>
    </xdr:from>
    <xdr:to>
      <xdr:col>19</xdr:col>
      <xdr:colOff>109573</xdr:colOff>
      <xdr:row>47</xdr:row>
      <xdr:rowOff>44617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AD29485-5EE4-413C-A284-6B37B89C553B}"/>
            </a:ext>
          </a:extLst>
        </xdr:cNvPr>
        <xdr:cNvSpPr txBox="1"/>
      </xdr:nvSpPr>
      <xdr:spPr>
        <a:xfrm>
          <a:off x="13871662" y="7112118"/>
          <a:ext cx="3695030" cy="153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/>
            <a:t>1. Se recomienda elegir la opcion 2</a:t>
          </a:r>
          <a:r>
            <a:rPr lang="es-GT" sz="1100" baseline="0"/>
            <a:t> con un valor de Q285,350.56 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 que tiene un ingreso </a:t>
          </a:r>
          <a:r>
            <a:rPr lang="es-GT" sz="1100"/>
            <a:t>equivalente en dinero del dia de hoy mayor que la</a:t>
          </a:r>
          <a:r>
            <a:rPr lang="es-GT" sz="1100" baseline="0"/>
            <a:t> opcion 1 la cual tiene un ingreso de Q50,272.25</a:t>
          </a:r>
        </a:p>
        <a:p>
          <a:pPr algn="ctr"/>
          <a:endParaRPr lang="es-GT" sz="1100" baseline="0"/>
        </a:p>
        <a:p>
          <a:pPr algn="ctr"/>
          <a:r>
            <a:rPr lang="es-GT" sz="1100" baseline="0"/>
            <a:t>2. El valor anual para la opcion 1 es de Q11,009.35 mientras que para la opcion 2 es de Q62,490.21</a:t>
          </a:r>
        </a:p>
      </xdr:txBody>
    </xdr:sp>
    <xdr:clientData/>
  </xdr:twoCellAnchor>
  <xdr:twoCellAnchor>
    <xdr:from>
      <xdr:col>15</xdr:col>
      <xdr:colOff>19243</xdr:colOff>
      <xdr:row>79</xdr:row>
      <xdr:rowOff>19242</xdr:rowOff>
    </xdr:from>
    <xdr:to>
      <xdr:col>19</xdr:col>
      <xdr:colOff>45330</xdr:colOff>
      <xdr:row>83</xdr:row>
      <xdr:rowOff>173181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8217094-ED2D-4422-97DA-39AFC018750A}"/>
            </a:ext>
          </a:extLst>
        </xdr:cNvPr>
        <xdr:cNvSpPr txBox="1"/>
      </xdr:nvSpPr>
      <xdr:spPr>
        <a:xfrm>
          <a:off x="14095076" y="14864772"/>
          <a:ext cx="3759118" cy="904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/>
            <a:t>4. Se recomienda elegir la opcion 2 con un valor de Q353,934.79 porque tiene un costo equivalente en dinero del dia de hoy menor que la</a:t>
          </a:r>
          <a:r>
            <a:rPr lang="es-GT" sz="1100" baseline="0"/>
            <a:t> opcion 1, la cual tiene un valor de Q406,360.15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97AC-B2F4-4B31-BB15-612172BA83F8}">
  <dimension ref="B2:L21"/>
  <sheetViews>
    <sheetView showGridLines="0" zoomScale="87" workbookViewId="0">
      <selection activeCell="H19" sqref="H19"/>
    </sheetView>
  </sheetViews>
  <sheetFormatPr defaultColWidth="11.42578125" defaultRowHeight="15"/>
  <sheetData>
    <row r="2" spans="2:9">
      <c r="B2" t="s">
        <v>0</v>
      </c>
    </row>
    <row r="3" spans="2:9">
      <c r="B3" t="s">
        <v>1</v>
      </c>
    </row>
    <row r="4" spans="2:9">
      <c r="B4" t="s">
        <v>2</v>
      </c>
    </row>
    <row r="5" spans="2:9">
      <c r="B5" t="s">
        <v>3</v>
      </c>
      <c r="C5" t="s">
        <v>4</v>
      </c>
    </row>
    <row r="10" spans="2:9" ht="21">
      <c r="E10" s="53" t="s">
        <v>5</v>
      </c>
      <c r="F10" s="53"/>
      <c r="G10" s="53"/>
      <c r="H10" s="53"/>
      <c r="I10" s="53"/>
    </row>
    <row r="11" spans="2:9" ht="21">
      <c r="E11" s="53"/>
      <c r="F11" s="53"/>
      <c r="G11" s="53"/>
      <c r="H11" s="53"/>
      <c r="I11" s="53"/>
    </row>
    <row r="17" spans="5:12">
      <c r="L17" t="s">
        <v>6</v>
      </c>
    </row>
    <row r="18" spans="5:12">
      <c r="L18" t="s">
        <v>7</v>
      </c>
    </row>
    <row r="19" spans="5:12">
      <c r="L19" t="s">
        <v>8</v>
      </c>
    </row>
    <row r="20" spans="5:12">
      <c r="L20" t="s">
        <v>9</v>
      </c>
    </row>
    <row r="21" spans="5:12">
      <c r="E21" s="54" t="s">
        <v>10</v>
      </c>
      <c r="F21" s="54"/>
      <c r="G21" s="54"/>
      <c r="H21" s="54"/>
      <c r="I21" s="54"/>
    </row>
  </sheetData>
  <mergeCells count="3">
    <mergeCell ref="E10:I10"/>
    <mergeCell ref="E11:I11"/>
    <mergeCell ref="E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5917-7EE8-4550-8415-8EBBF74AB6CB}">
  <dimension ref="K4:Y84"/>
  <sheetViews>
    <sheetView tabSelected="1" topLeftCell="E1" zoomScale="69" zoomScaleNormal="40" workbookViewId="0">
      <selection activeCell="P65" sqref="P65"/>
    </sheetView>
  </sheetViews>
  <sheetFormatPr defaultColWidth="11.42578125" defaultRowHeight="15"/>
  <cols>
    <col min="11" max="11" width="34.28515625" style="3" bestFit="1" customWidth="1"/>
    <col min="12" max="12" width="13.85546875" style="5" bestFit="1" customWidth="1"/>
    <col min="13" max="13" width="16.7109375" style="8" bestFit="1" customWidth="1"/>
    <col min="14" max="14" width="18.7109375" bestFit="1" customWidth="1"/>
    <col min="15" max="15" width="16.28515625" style="1" bestFit="1" customWidth="1"/>
    <col min="16" max="16" width="14" bestFit="1" customWidth="1"/>
    <col min="17" max="17" width="16.42578125" bestFit="1" customWidth="1"/>
    <col min="18" max="18" width="12.140625" bestFit="1" customWidth="1"/>
    <col min="21" max="21" width="16.85546875" customWidth="1"/>
    <col min="23" max="24" width="12.5703125" style="3" bestFit="1" customWidth="1"/>
    <col min="25" max="25" width="10.85546875" style="3"/>
  </cols>
  <sheetData>
    <row r="4" spans="11:25">
      <c r="K4" s="3" t="s">
        <v>11</v>
      </c>
      <c r="L4" s="4">
        <v>2.5</v>
      </c>
    </row>
    <row r="5" spans="11:25">
      <c r="K5" s="3" t="s">
        <v>12</v>
      </c>
      <c r="L5" s="5">
        <v>250</v>
      </c>
    </row>
    <row r="6" spans="11:25">
      <c r="K6" s="3" t="s">
        <v>13</v>
      </c>
      <c r="L6" s="5">
        <v>8</v>
      </c>
      <c r="M6" s="8" t="s">
        <v>14</v>
      </c>
    </row>
    <row r="7" spans="11:25">
      <c r="K7" s="3" t="s">
        <v>15</v>
      </c>
      <c r="L7" s="5">
        <v>2</v>
      </c>
    </row>
    <row r="11" spans="11:25" ht="18.75">
      <c r="L11" s="49" t="s">
        <v>16</v>
      </c>
      <c r="M11" s="50"/>
      <c r="N11" s="51"/>
      <c r="O11" s="52" t="s">
        <v>17</v>
      </c>
      <c r="W11" s="39"/>
      <c r="X11" s="40"/>
      <c r="Y11" s="41"/>
    </row>
    <row r="12" spans="11:25">
      <c r="K12" s="3" t="s">
        <v>18</v>
      </c>
      <c r="L12" s="6">
        <v>-150000</v>
      </c>
      <c r="O12" s="9">
        <v>-135000</v>
      </c>
      <c r="X12" s="24"/>
    </row>
    <row r="13" spans="11:25">
      <c r="K13" s="25" t="s">
        <v>19</v>
      </c>
      <c r="L13" s="26">
        <v>-15000</v>
      </c>
      <c r="O13" s="46">
        <v>-18000</v>
      </c>
      <c r="X13" s="24"/>
    </row>
    <row r="14" spans="11:25">
      <c r="K14" s="3" t="s">
        <v>20</v>
      </c>
      <c r="L14" s="4">
        <v>10000</v>
      </c>
      <c r="O14" s="2">
        <v>13000</v>
      </c>
      <c r="X14" s="24"/>
    </row>
    <row r="15" spans="11:25">
      <c r="K15" s="3" t="s">
        <v>21</v>
      </c>
      <c r="L15" s="5">
        <v>4</v>
      </c>
      <c r="O15" s="1">
        <v>6</v>
      </c>
      <c r="X15" s="24"/>
    </row>
    <row r="16" spans="11:25">
      <c r="X16" s="24"/>
    </row>
    <row r="17" spans="11:24">
      <c r="K17" s="3" t="s">
        <v>22</v>
      </c>
      <c r="L17" s="5">
        <v>25</v>
      </c>
      <c r="O17" s="1">
        <v>28</v>
      </c>
      <c r="X17" s="24"/>
    </row>
    <row r="18" spans="11:24">
      <c r="X18" s="24"/>
    </row>
    <row r="19" spans="11:24">
      <c r="K19" s="25" t="s">
        <v>23</v>
      </c>
      <c r="L19" s="26">
        <f>L4*L17*L5*L6*L7</f>
        <v>250000</v>
      </c>
      <c r="O19" s="46">
        <f>L4*L5*L6*L7*O17</f>
        <v>280000</v>
      </c>
      <c r="X19" s="24"/>
    </row>
    <row r="20" spans="11:24">
      <c r="X20" s="24"/>
    </row>
    <row r="21" spans="11:24">
      <c r="K21" s="25" t="s">
        <v>24</v>
      </c>
      <c r="L21" s="26">
        <f>L19*L23*-1</f>
        <v>-150000</v>
      </c>
      <c r="O21" s="47">
        <f>O19*O23*-1</f>
        <v>-140000</v>
      </c>
      <c r="X21" s="24"/>
    </row>
    <row r="22" spans="11:24">
      <c r="X22" s="24"/>
    </row>
    <row r="23" spans="11:24">
      <c r="K23" s="3" t="s">
        <v>25</v>
      </c>
      <c r="L23" s="7">
        <v>0.6</v>
      </c>
      <c r="O23" s="10">
        <v>0.5</v>
      </c>
      <c r="X23" s="24"/>
    </row>
    <row r="24" spans="11:24">
      <c r="X24" s="24"/>
    </row>
    <row r="25" spans="11:24">
      <c r="K25" s="25" t="s">
        <v>26</v>
      </c>
      <c r="L25" s="26">
        <v>-18750</v>
      </c>
      <c r="O25" s="48">
        <v>-21000</v>
      </c>
    </row>
    <row r="27" spans="11:24">
      <c r="K27" s="3" t="s">
        <v>27</v>
      </c>
      <c r="L27" s="45">
        <f>L5*L6*L7*L17</f>
        <v>100000</v>
      </c>
      <c r="O27" s="45">
        <f>L5*L6*L7*O17</f>
        <v>112000</v>
      </c>
    </row>
    <row r="30" spans="11:24">
      <c r="K30" s="3" t="s">
        <v>28</v>
      </c>
      <c r="L30" s="3">
        <f>LCM(L15,O15)</f>
        <v>12</v>
      </c>
      <c r="M30" s="8" t="s">
        <v>29</v>
      </c>
    </row>
    <row r="31" spans="11:24">
      <c r="K31" s="3" t="s">
        <v>30</v>
      </c>
      <c r="L31" s="7">
        <v>0.18</v>
      </c>
    </row>
    <row r="32" spans="11:24">
      <c r="K32" s="3" t="s">
        <v>31</v>
      </c>
      <c r="L32" s="5">
        <v>4</v>
      </c>
    </row>
    <row r="34" spans="11:15">
      <c r="K34" s="3" t="s">
        <v>32</v>
      </c>
      <c r="L34" s="11">
        <f>EFFECT(L31,L32)</f>
        <v>0.19251860062499948</v>
      </c>
    </row>
    <row r="37" spans="11:15">
      <c r="L37" s="13" t="s">
        <v>29</v>
      </c>
      <c r="M37" s="14" t="s">
        <v>33</v>
      </c>
      <c r="N37" s="15" t="s">
        <v>34</v>
      </c>
    </row>
    <row r="38" spans="11:15">
      <c r="L38" s="16">
        <v>0</v>
      </c>
      <c r="M38" s="12">
        <f>L12</f>
        <v>-150000</v>
      </c>
      <c r="N38" s="17">
        <v>-135000</v>
      </c>
      <c r="O38" s="23"/>
    </row>
    <row r="39" spans="11:15">
      <c r="L39" s="16">
        <v>1</v>
      </c>
      <c r="M39" s="12">
        <f>L13+L25+L19+L21</f>
        <v>66250</v>
      </c>
      <c r="N39" s="17">
        <f>-18000+$O$25+O19+O21</f>
        <v>101000</v>
      </c>
      <c r="O39" s="23"/>
    </row>
    <row r="40" spans="11:15">
      <c r="L40" s="16">
        <v>2</v>
      </c>
      <c r="M40" s="12">
        <f>$M$39</f>
        <v>66250</v>
      </c>
      <c r="N40" s="17">
        <f>N39</f>
        <v>101000</v>
      </c>
      <c r="O40" s="23"/>
    </row>
    <row r="41" spans="11:15">
      <c r="L41" s="16">
        <v>3</v>
      </c>
      <c r="M41" s="12">
        <f>$M$39</f>
        <v>66250</v>
      </c>
      <c r="N41" s="17">
        <f>N40</f>
        <v>101000</v>
      </c>
      <c r="O41" s="23"/>
    </row>
    <row r="42" spans="11:15">
      <c r="L42" s="16">
        <v>4</v>
      </c>
      <c r="M42" s="12">
        <f>$M$39+L12+L14</f>
        <v>-73750</v>
      </c>
      <c r="N42" s="17">
        <f>N41</f>
        <v>101000</v>
      </c>
      <c r="O42" s="23"/>
    </row>
    <row r="43" spans="11:15">
      <c r="L43" s="16">
        <v>5</v>
      </c>
      <c r="M43" s="12">
        <f t="shared" ref="M43:M49" si="0">$M$39</f>
        <v>66250</v>
      </c>
      <c r="N43" s="17">
        <f>N42</f>
        <v>101000</v>
      </c>
      <c r="O43" s="23"/>
    </row>
    <row r="44" spans="11:15">
      <c r="L44" s="16">
        <v>6</v>
      </c>
      <c r="M44" s="12">
        <f t="shared" si="0"/>
        <v>66250</v>
      </c>
      <c r="N44" s="17">
        <f>-18000+$O$25+O14+O12+O19+O21</f>
        <v>-21000</v>
      </c>
      <c r="O44" s="23"/>
    </row>
    <row r="45" spans="11:15">
      <c r="L45" s="16">
        <v>7</v>
      </c>
      <c r="M45" s="12">
        <f t="shared" si="0"/>
        <v>66250</v>
      </c>
      <c r="N45" s="17">
        <f>N39</f>
        <v>101000</v>
      </c>
      <c r="O45" s="23"/>
    </row>
    <row r="46" spans="11:15">
      <c r="L46" s="16">
        <v>8</v>
      </c>
      <c r="M46" s="12">
        <f>$M$39+L12+L14</f>
        <v>-73750</v>
      </c>
      <c r="N46" s="17">
        <f>N45</f>
        <v>101000</v>
      </c>
      <c r="O46" s="23"/>
    </row>
    <row r="47" spans="11:15">
      <c r="L47" s="16">
        <v>9</v>
      </c>
      <c r="M47" s="12">
        <f t="shared" si="0"/>
        <v>66250</v>
      </c>
      <c r="N47" s="17">
        <f>N46</f>
        <v>101000</v>
      </c>
      <c r="O47" s="23"/>
    </row>
    <row r="48" spans="11:15">
      <c r="L48" s="16">
        <v>10</v>
      </c>
      <c r="M48" s="12">
        <f t="shared" si="0"/>
        <v>66250</v>
      </c>
      <c r="N48" s="17">
        <f>N47</f>
        <v>101000</v>
      </c>
      <c r="O48" s="23"/>
    </row>
    <row r="49" spans="12:25">
      <c r="L49" s="16">
        <v>11</v>
      </c>
      <c r="M49" s="12">
        <f t="shared" si="0"/>
        <v>66250</v>
      </c>
      <c r="N49" s="17">
        <f>N48</f>
        <v>101000</v>
      </c>
      <c r="O49" s="23"/>
    </row>
    <row r="50" spans="12:25" ht="15.75" thickBot="1">
      <c r="L50" s="18">
        <v>12</v>
      </c>
      <c r="M50" s="19">
        <f>$M$39+L14</f>
        <v>76250</v>
      </c>
      <c r="N50" s="20">
        <f>-18000+$O$25+O14+O19+O21</f>
        <v>114000</v>
      </c>
      <c r="O50" s="23"/>
    </row>
    <row r="51" spans="12:25" ht="15.75" thickTop="1">
      <c r="L51" s="42" t="s">
        <v>35</v>
      </c>
      <c r="M51" s="43">
        <f>NPV($L$34,M39:M50)+M38</f>
        <v>50272.245175126533</v>
      </c>
      <c r="N51" s="21">
        <f>NPV($L$34,N39:N50)+N38</f>
        <v>285350.56411392975</v>
      </c>
    </row>
    <row r="52" spans="12:25">
      <c r="L52" s="42" t="s">
        <v>36</v>
      </c>
      <c r="M52" s="44">
        <f>PMT($L$34,$L$50,-M51)</f>
        <v>11009.347094171906</v>
      </c>
      <c r="N52" s="44">
        <f>PMT($L$34,$L$50,-N51)</f>
        <v>62490.214887047747</v>
      </c>
    </row>
    <row r="59" spans="12:25">
      <c r="L59" s="5" t="s">
        <v>37</v>
      </c>
      <c r="S59" s="3"/>
      <c r="W59"/>
      <c r="X59"/>
      <c r="Y59"/>
    </row>
    <row r="60" spans="12:25">
      <c r="L60" s="27" t="s">
        <v>38</v>
      </c>
      <c r="M60" s="28" t="s">
        <v>39</v>
      </c>
      <c r="N60" s="28" t="s">
        <v>40</v>
      </c>
      <c r="O60" s="28" t="s">
        <v>41</v>
      </c>
      <c r="P60" s="28" t="s">
        <v>42</v>
      </c>
      <c r="Q60" s="28" t="s">
        <v>43</v>
      </c>
      <c r="S60" s="3"/>
      <c r="V60" s="33"/>
      <c r="W60" s="33"/>
      <c r="X60" s="33"/>
      <c r="Y60" s="33"/>
    </row>
    <row r="61" spans="12:25">
      <c r="L61" s="29">
        <v>0</v>
      </c>
      <c r="M61" s="30" t="s">
        <v>44</v>
      </c>
      <c r="N61" s="31">
        <f>-L21</f>
        <v>150000</v>
      </c>
      <c r="O61" s="31">
        <v>-150000</v>
      </c>
      <c r="P61" s="31">
        <f>N61</f>
        <v>150000</v>
      </c>
      <c r="Q61" s="35">
        <f>O61</f>
        <v>-150000</v>
      </c>
      <c r="S61" s="3"/>
      <c r="W61"/>
      <c r="X61"/>
      <c r="Y61"/>
    </row>
    <row r="62" spans="12:25">
      <c r="L62" s="29">
        <v>1</v>
      </c>
      <c r="M62" s="31">
        <f>L19</f>
        <v>250000</v>
      </c>
      <c r="N62" s="31">
        <f>(L13+L21+L25)*-1</f>
        <v>183750</v>
      </c>
      <c r="O62" s="31">
        <f>M62-N62</f>
        <v>66250</v>
      </c>
      <c r="P62" s="34">
        <f>PV($L$34,L62,,-O62)</f>
        <v>55554.689013050483</v>
      </c>
      <c r="Q62" s="36">
        <f>Q61+P62</f>
        <v>-94445.310986949509</v>
      </c>
      <c r="R62" s="32"/>
      <c r="S62" s="3"/>
      <c r="W62"/>
      <c r="X62"/>
      <c r="Y62"/>
    </row>
    <row r="63" spans="12:25">
      <c r="L63" s="29">
        <v>2</v>
      </c>
      <c r="M63" s="31">
        <f>M62</f>
        <v>250000</v>
      </c>
      <c r="N63" s="31">
        <f>N62</f>
        <v>183750</v>
      </c>
      <c r="O63" s="31">
        <f t="shared" ref="O63:O64" si="1">M63-N63</f>
        <v>66250</v>
      </c>
      <c r="P63" s="34">
        <f>PV($L$34,L63,,-O63)</f>
        <v>46586.01466168683</v>
      </c>
      <c r="Q63" s="36">
        <f>Q62+P63</f>
        <v>-47859.29632526268</v>
      </c>
      <c r="S63" s="3"/>
      <c r="W63"/>
      <c r="X63"/>
      <c r="Y63"/>
    </row>
    <row r="64" spans="12:25">
      <c r="L64" s="29">
        <v>3</v>
      </c>
      <c r="M64" s="31">
        <f>M63</f>
        <v>250000</v>
      </c>
      <c r="N64" s="31">
        <f>N63</f>
        <v>183750</v>
      </c>
      <c r="O64" s="31">
        <f t="shared" si="1"/>
        <v>66250</v>
      </c>
      <c r="P64" s="34">
        <f>PV($L$34,L64,,-O64)</f>
        <v>39065.231047357316</v>
      </c>
      <c r="Q64" s="37">
        <f t="shared" ref="Q64" si="2">Q63+P64</f>
        <v>-8794.0652779053635</v>
      </c>
      <c r="S64" s="3"/>
      <c r="W64"/>
      <c r="X64"/>
      <c r="Y64"/>
    </row>
    <row r="65" spans="12:17" ht="15.75" thickBot="1"/>
    <row r="66" spans="12:17" ht="17.45" customHeight="1" thickBot="1">
      <c r="M66" s="55" t="s">
        <v>45</v>
      </c>
      <c r="N66" s="56"/>
      <c r="O66" s="56"/>
      <c r="P66" s="57"/>
      <c r="Q66" s="38">
        <f>Q64*-1</f>
        <v>8794.0652779053635</v>
      </c>
    </row>
    <row r="69" spans="12:17">
      <c r="L69" s="13" t="s">
        <v>29</v>
      </c>
      <c r="M69" s="14" t="s">
        <v>33</v>
      </c>
      <c r="N69" s="15" t="s">
        <v>34</v>
      </c>
    </row>
    <row r="70" spans="12:17">
      <c r="L70" s="16">
        <v>0</v>
      </c>
      <c r="M70" s="12">
        <f>L12</f>
        <v>-150000</v>
      </c>
      <c r="N70" s="17">
        <v>-135000</v>
      </c>
    </row>
    <row r="71" spans="12:17">
      <c r="L71" s="16">
        <v>1</v>
      </c>
      <c r="M71" s="12">
        <f>L13+L25</f>
        <v>-33750</v>
      </c>
      <c r="N71" s="17">
        <f>O13+O25</f>
        <v>-39000</v>
      </c>
    </row>
    <row r="72" spans="12:17">
      <c r="L72" s="16">
        <v>2</v>
      </c>
      <c r="M72" s="12">
        <f>$M$71</f>
        <v>-33750</v>
      </c>
      <c r="N72" s="17">
        <f>$N$71</f>
        <v>-39000</v>
      </c>
    </row>
    <row r="73" spans="12:17">
      <c r="L73" s="16">
        <v>3</v>
      </c>
      <c r="M73" s="12">
        <f t="shared" ref="M73:M81" si="3">$M$71</f>
        <v>-33750</v>
      </c>
      <c r="N73" s="17">
        <f t="shared" ref="N73:N75" si="4">$N$71</f>
        <v>-39000</v>
      </c>
    </row>
    <row r="74" spans="12:17">
      <c r="L74" s="16">
        <v>4</v>
      </c>
      <c r="M74" s="12">
        <f>$M$71+L12+L14</f>
        <v>-173750</v>
      </c>
      <c r="N74" s="17">
        <f t="shared" si="4"/>
        <v>-39000</v>
      </c>
    </row>
    <row r="75" spans="12:17">
      <c r="L75" s="16">
        <v>5</v>
      </c>
      <c r="M75" s="12">
        <f t="shared" si="3"/>
        <v>-33750</v>
      </c>
      <c r="N75" s="17">
        <f t="shared" si="4"/>
        <v>-39000</v>
      </c>
    </row>
    <row r="76" spans="12:17">
      <c r="L76" s="16">
        <v>6</v>
      </c>
      <c r="M76" s="12">
        <f t="shared" si="3"/>
        <v>-33750</v>
      </c>
      <c r="N76" s="17">
        <f>$N$71+O12+O14</f>
        <v>-161000</v>
      </c>
    </row>
    <row r="77" spans="12:17">
      <c r="L77" s="16">
        <v>7</v>
      </c>
      <c r="M77" s="12">
        <f t="shared" si="3"/>
        <v>-33750</v>
      </c>
      <c r="N77" s="17">
        <f>$N$71</f>
        <v>-39000</v>
      </c>
    </row>
    <row r="78" spans="12:17">
      <c r="L78" s="16">
        <v>8</v>
      </c>
      <c r="M78" s="12">
        <f>$M$71+L12+L14</f>
        <v>-173750</v>
      </c>
      <c r="N78" s="17">
        <f t="shared" ref="N78:N81" si="5">$N$71</f>
        <v>-39000</v>
      </c>
    </row>
    <row r="79" spans="12:17">
      <c r="L79" s="16">
        <v>9</v>
      </c>
      <c r="M79" s="12">
        <f t="shared" si="3"/>
        <v>-33750</v>
      </c>
      <c r="N79" s="17">
        <f t="shared" si="5"/>
        <v>-39000</v>
      </c>
    </row>
    <row r="80" spans="12:17">
      <c r="L80" s="16">
        <v>10</v>
      </c>
      <c r="M80" s="12">
        <f t="shared" si="3"/>
        <v>-33750</v>
      </c>
      <c r="N80" s="17">
        <f t="shared" si="5"/>
        <v>-39000</v>
      </c>
    </row>
    <row r="81" spans="12:14">
      <c r="L81" s="16">
        <v>11</v>
      </c>
      <c r="M81" s="12">
        <f t="shared" si="3"/>
        <v>-33750</v>
      </c>
      <c r="N81" s="17">
        <f t="shared" si="5"/>
        <v>-39000</v>
      </c>
    </row>
    <row r="82" spans="12:14" ht="15.75" thickBot="1">
      <c r="L82" s="18">
        <v>12</v>
      </c>
      <c r="M82" s="19">
        <f>$M$71+L14</f>
        <v>-23750</v>
      </c>
      <c r="N82" s="20">
        <f>N71+O14</f>
        <v>-26000</v>
      </c>
    </row>
    <row r="83" spans="12:14" ht="15.75" thickTop="1">
      <c r="L83" s="5" t="s">
        <v>35</v>
      </c>
      <c r="M83" s="12">
        <f>NPV($L$34,M71:M82)+M70</f>
        <v>-406360.14859997301</v>
      </c>
      <c r="N83" s="21">
        <f>NPV($L$34,N71:N82)+N70</f>
        <v>-353934.78717120958</v>
      </c>
    </row>
    <row r="84" spans="12:14">
      <c r="L84" s="5" t="s">
        <v>36</v>
      </c>
      <c r="M84" s="22">
        <f>PMT($L$34,$L$50,-M83)</f>
        <v>-88990.652905828101</v>
      </c>
      <c r="N84" s="22">
        <f>PMT($L$34,$L$50,-N83)</f>
        <v>-77509.785112952246</v>
      </c>
    </row>
  </sheetData>
  <mergeCells count="1">
    <mergeCell ref="M66:P6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77d60c8f-f993-498b-b733-2748121c7fab" xsi:nil="true"/>
    <Has_Teacher_Only_SectionGroup xmlns="77d60c8f-f993-498b-b733-2748121c7fab" xsi:nil="true"/>
    <AppVersion xmlns="77d60c8f-f993-498b-b733-2748121c7fab" xsi:nil="true"/>
    <Self_Registration_Enabled xmlns="77d60c8f-f993-498b-b733-2748121c7fab" xsi:nil="true"/>
    <Invited_Students xmlns="77d60c8f-f993-498b-b733-2748121c7fab" xsi:nil="true"/>
    <DefaultSectionNames xmlns="77d60c8f-f993-498b-b733-2748121c7fab" xsi:nil="true"/>
    <Invited_Teachers xmlns="77d60c8f-f993-498b-b733-2748121c7fab" xsi:nil="true"/>
    <NotebookType xmlns="77d60c8f-f993-498b-b733-2748121c7fab" xsi:nil="true"/>
    <FolderType xmlns="77d60c8f-f993-498b-b733-2748121c7fab" xsi:nil="true"/>
    <CultureName xmlns="77d60c8f-f993-498b-b733-2748121c7fab" xsi:nil="true"/>
    <Students xmlns="77d60c8f-f993-498b-b733-2748121c7fab">
      <UserInfo>
        <DisplayName/>
        <AccountId xsi:nil="true"/>
        <AccountType/>
      </UserInfo>
    </Students>
    <Student_Groups xmlns="77d60c8f-f993-498b-b733-2748121c7fab">
      <UserInfo>
        <DisplayName/>
        <AccountId xsi:nil="true"/>
        <AccountType/>
      </UserInfo>
    </Student_Groups>
    <Templates xmlns="77d60c8f-f993-498b-b733-2748121c7fab" xsi:nil="true"/>
    <TeamsChannelId xmlns="77d60c8f-f993-498b-b733-2748121c7fab" xsi:nil="true"/>
    <Owner xmlns="77d60c8f-f993-498b-b733-2748121c7fab">
      <UserInfo>
        <DisplayName/>
        <AccountId xsi:nil="true"/>
        <AccountType/>
      </UserInfo>
    </Owner>
    <Teachers xmlns="77d60c8f-f993-498b-b733-2748121c7fab">
      <UserInfo>
        <DisplayName/>
        <AccountId xsi:nil="true"/>
        <AccountType/>
      </UserInfo>
    </Teachers>
    <Is_Collaboration_Space_Locked xmlns="77d60c8f-f993-498b-b733-2748121c7fab" xsi:nil="true"/>
    <IsNotebookLocked xmlns="77d60c8f-f993-498b-b733-2748121c7f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8B3CFB06082145AF664213613EE8F0" ma:contentTypeVersion="23" ma:contentTypeDescription="Crear nuevo documento." ma:contentTypeScope="" ma:versionID="cc74812b21ef1869a0778c7b16ca4521">
  <xsd:schema xmlns:xsd="http://www.w3.org/2001/XMLSchema" xmlns:xs="http://www.w3.org/2001/XMLSchema" xmlns:p="http://schemas.microsoft.com/office/2006/metadata/properties" xmlns:ns3="77d60c8f-f993-498b-b733-2748121c7fab" xmlns:ns4="e34da363-7d0e-4741-9845-9969e76b31e4" targetNamespace="http://schemas.microsoft.com/office/2006/metadata/properties" ma:root="true" ma:fieldsID="d91b1b8b5dff0a69e9e9805621f05b33" ns3:_="" ns4:_="">
    <xsd:import namespace="77d60c8f-f993-498b-b733-2748121c7fab"/>
    <xsd:import namespace="e34da363-7d0e-4741-9845-9969e76b31e4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d60c8f-f993-498b-b733-2748121c7fa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IsNotebookLocked" ma:index="25" nillable="true" ma:displayName="Is Notebook Locked" ma:internalName="IsNotebookLocked">
      <xsd:simpleType>
        <xsd:restriction base="dms:Boolean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da363-7d0e-4741-9845-9969e76b31e4" elementFormDefault="qualified">
    <xsd:import namespace="http://schemas.microsoft.com/office/2006/documentManagement/types"/>
    <xsd:import namespace="http://schemas.microsoft.com/office/infopath/2007/PartnerControls"/>
    <xsd:element name="SharedWithUsers" ma:index="2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81D9B3-0F46-45B6-ABDC-5D942A744362}"/>
</file>

<file path=customXml/itemProps2.xml><?xml version="1.0" encoding="utf-8"?>
<ds:datastoreItem xmlns:ds="http://schemas.openxmlformats.org/officeDocument/2006/customXml" ds:itemID="{052F8F60-4BB9-4BB8-981E-F8ACAF84CE9F}"/>
</file>

<file path=customXml/itemProps3.xml><?xml version="1.0" encoding="utf-8"?>
<ds:datastoreItem xmlns:ds="http://schemas.openxmlformats.org/officeDocument/2006/customXml" ds:itemID="{ADBFE838-78B1-48D0-9A8A-73D3FF849B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Castro</dc:creator>
  <cp:keywords/>
  <dc:description/>
  <cp:lastModifiedBy/>
  <cp:revision/>
  <dcterms:created xsi:type="dcterms:W3CDTF">2021-10-13T01:11:56Z</dcterms:created>
  <dcterms:modified xsi:type="dcterms:W3CDTF">2022-02-10T00:16:09Z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0x0101009D8B3CFB06082145AF664213613EE8F0</vt:lpwstr>
  </property>
</Properties>
</file>