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 ruiz\Downloads\"/>
    </mc:Choice>
  </mc:AlternateContent>
  <xr:revisionPtr revIDLastSave="0" documentId="13_ncr:1_{E1EE8DEC-62CD-4076-AD5B-CA909250AEF2}" xr6:coauthVersionLast="47" xr6:coauthVersionMax="47" xr10:uidLastSave="{00000000-0000-0000-0000-000000000000}"/>
  <bookViews>
    <workbookView xWindow="25490" yWindow="3520" windowWidth="19420" windowHeight="10420" xr2:uid="{FE95892E-657B-465E-B985-7E650C077C1D}"/>
  </bookViews>
  <sheets>
    <sheet name="EJERCICIO 1" sheetId="2" r:id="rId1"/>
    <sheet name="EJERCICIO 2" sheetId="1" r:id="rId2"/>
    <sheet name="NUEVO TEMA" sheetId="3" r:id="rId3"/>
  </sheets>
  <definedNames>
    <definedName name="_xlnm.Print_Area" localSheetId="1">'EJERCICIO 2'!$A$1:$I$14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2" l="1"/>
  <c r="F52" i="2" s="1"/>
  <c r="C52" i="2"/>
  <c r="E52" i="2" s="1"/>
  <c r="F51" i="2"/>
  <c r="E51" i="2"/>
  <c r="D51" i="2"/>
  <c r="C51" i="2"/>
  <c r="D50" i="2"/>
  <c r="F50" i="2" s="1"/>
  <c r="C50" i="2"/>
  <c r="E50" i="2" s="1"/>
  <c r="F49" i="2"/>
  <c r="E49" i="2"/>
  <c r="D49" i="2"/>
  <c r="C49" i="2"/>
  <c r="D48" i="2"/>
  <c r="F48" i="2" s="1"/>
  <c r="C48" i="2"/>
  <c r="E48" i="2" s="1"/>
  <c r="F47" i="2"/>
  <c r="E47" i="2"/>
  <c r="D47" i="2"/>
  <c r="C47" i="2"/>
  <c r="D46" i="2"/>
  <c r="F46" i="2" s="1"/>
  <c r="C46" i="2"/>
  <c r="E46" i="2" s="1"/>
  <c r="F45" i="2"/>
  <c r="E45" i="2"/>
  <c r="D45" i="2"/>
  <c r="C45" i="2"/>
  <c r="D44" i="2"/>
  <c r="F44" i="2" s="1"/>
  <c r="C44" i="2"/>
  <c r="E44" i="2" s="1"/>
  <c r="F43" i="2"/>
  <c r="E43" i="2"/>
  <c r="D43" i="2"/>
  <c r="C43" i="2"/>
  <c r="E42" i="2"/>
  <c r="D42" i="2"/>
  <c r="F42" i="2" s="1"/>
  <c r="F53" i="2" s="1"/>
  <c r="C31" i="2"/>
  <c r="C30" i="2"/>
  <c r="D29" i="2"/>
  <c r="E29" i="2" s="1"/>
  <c r="E28" i="2"/>
  <c r="E27" i="2"/>
  <c r="E26" i="2"/>
  <c r="E25" i="2"/>
  <c r="D24" i="2"/>
  <c r="D30" i="2" s="1"/>
  <c r="D31" i="2" s="1"/>
  <c r="E23" i="2"/>
  <c r="E22" i="2"/>
  <c r="E21" i="2"/>
  <c r="E20" i="2"/>
  <c r="E19" i="2"/>
  <c r="I21" i="1"/>
  <c r="H30" i="1"/>
  <c r="I30" i="1"/>
  <c r="D44" i="1" s="1"/>
  <c r="J30" i="1"/>
  <c r="E44" i="1" s="1"/>
  <c r="H31" i="1"/>
  <c r="C45" i="1" s="1"/>
  <c r="I31" i="1"/>
  <c r="J31" i="1"/>
  <c r="E45" i="1" s="1"/>
  <c r="H32" i="1"/>
  <c r="I32" i="1"/>
  <c r="J32" i="1"/>
  <c r="H33" i="1"/>
  <c r="I33" i="1"/>
  <c r="J33" i="1"/>
  <c r="H34" i="1"/>
  <c r="I34" i="1"/>
  <c r="D45" i="1" s="1"/>
  <c r="J34" i="1"/>
  <c r="D35" i="1"/>
  <c r="F35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D40" i="1"/>
  <c r="E40" i="1"/>
  <c r="F40" i="1"/>
  <c r="G40" i="1"/>
  <c r="H40" i="1"/>
  <c r="I40" i="1"/>
  <c r="J40" i="1"/>
  <c r="C44" i="1"/>
  <c r="E53" i="2" l="1"/>
  <c r="E24" i="2"/>
  <c r="E32" i="2" s="1"/>
</calcChain>
</file>

<file path=xl/sharedStrings.xml><?xml version="1.0" encoding="utf-8"?>
<sst xmlns="http://schemas.openxmlformats.org/spreadsheetml/2006/main" count="84" uniqueCount="58">
  <si>
    <t>ALTERNATIVA DE DISEÑO</t>
  </si>
  <si>
    <t>D1</t>
  </si>
  <si>
    <t>D2</t>
  </si>
  <si>
    <t>D3</t>
  </si>
  <si>
    <t>D4</t>
  </si>
  <si>
    <t>Inversión de capital</t>
  </si>
  <si>
    <t>Gastos anuales</t>
  </si>
  <si>
    <t>Vida útil (años)</t>
  </si>
  <si>
    <t>Valor de mercado (de rescate)</t>
  </si>
  <si>
    <t>COMPARACIÓN DE ALTERNATIVAS MEDIANTE EL MÉTODO DE LA TIR INCREMENTAL Y VP INCREMENTAL (VIDAS DESIGUALES)</t>
  </si>
  <si>
    <t>Un fabricante de pantalones para niño está analizando la conveniencia de comprar una nueva cosedora, la cual puede ser semiautomática o totalmente automática.  Los estimativos de cada una de ellas son los siguientes:</t>
  </si>
  <si>
    <t>Semiautomática</t>
  </si>
  <si>
    <t>Automática</t>
  </si>
  <si>
    <t>Costo inicial</t>
  </si>
  <si>
    <t>$8,000</t>
  </si>
  <si>
    <t>$13,000</t>
  </si>
  <si>
    <t>Desembolsos anuales</t>
  </si>
  <si>
    <t>Valor de salvamento</t>
  </si>
  <si>
    <t>Vida útil, años</t>
  </si>
  <si>
    <t>1) Determine qué máquina debería comprar si la TMAR es de 15% anual.  Utilice la técnica de la TIR 
2) Compare las dos máquinas cosedoras utilizando el método del VA, siempre con una TMAR de 15% anual.            3)  Cómo cambiaria su respuesta, si a través de la adquisición de esta máquina cosedora se pueden obtener $ 5,000 anuales si se compra la semiautomática, y $ 6,000 anuales con la automática</t>
  </si>
  <si>
    <r>
      <t xml:space="preserve">Suponga que los diseños 1 y 2 tienen una vida útil de 5 años, pero los diseños 3 y 4 tienen una vida útil de 10 años.  Repita el análisis incremental para opciones mutuamente excluyentes e indique cuál diseño sería el elegido.  </t>
    </r>
    <r>
      <rPr>
        <b/>
        <sz val="11"/>
        <rFont val="Calibri"/>
        <family val="2"/>
        <scheme val="minor"/>
      </rPr>
      <t>La TMAR de la empresa es del 20%</t>
    </r>
  </si>
  <si>
    <t>Mcm =</t>
  </si>
  <si>
    <t>retador = alternativa tiene inversion inicial mas alta</t>
  </si>
  <si>
    <t>defensor = alternativa tiene inversion inicial mas baja</t>
  </si>
  <si>
    <t>FNE incremental = retador- defensor</t>
  </si>
  <si>
    <t>proyecto de servicios</t>
  </si>
  <si>
    <t>Año</t>
  </si>
  <si>
    <t>FNE incremental (D4 vs D1)</t>
  </si>
  <si>
    <t>FNE incremental (D2 vs D4)</t>
  </si>
  <si>
    <t>FNE incremental (D3 vs D4)</t>
  </si>
  <si>
    <t>TMAR</t>
  </si>
  <si>
    <t>Comparaciones</t>
  </si>
  <si>
    <t>D4 vs D1</t>
  </si>
  <si>
    <t>D2 vs D4</t>
  </si>
  <si>
    <t>D3 vs D4</t>
  </si>
  <si>
    <t>TIR incremental</t>
  </si>
  <si>
    <t>VPN incremental</t>
  </si>
  <si>
    <t>Se justifica retador ?</t>
  </si>
  <si>
    <t>SI</t>
  </si>
  <si>
    <t>NO</t>
  </si>
  <si>
    <t>GANADOR</t>
  </si>
  <si>
    <t>PERDEDOR</t>
  </si>
  <si>
    <t>Semiautomatica</t>
  </si>
  <si>
    <t>Automatica</t>
  </si>
  <si>
    <t>FNE incremental</t>
  </si>
  <si>
    <t>VPN</t>
  </si>
  <si>
    <t>VA</t>
  </si>
  <si>
    <t>TIR incremental =</t>
  </si>
  <si>
    <t>TMAR =</t>
  </si>
  <si>
    <r>
      <rPr>
        <b/>
        <sz val="11"/>
        <color theme="1"/>
        <rFont val="Calibri"/>
        <family val="2"/>
        <scheme val="minor"/>
      </rPr>
      <t>TIR incremental &lt; TMAR</t>
    </r>
    <r>
      <rPr>
        <sz val="11"/>
        <color theme="1"/>
        <rFont val="Calibri"/>
        <family val="2"/>
        <scheme val="minor"/>
      </rPr>
      <t xml:space="preserve">, NO se justifica la inversion adicional del retador y por lo tanto se elige al </t>
    </r>
    <r>
      <rPr>
        <b/>
        <sz val="11"/>
        <color theme="1"/>
        <rFont val="Calibri"/>
        <family val="2"/>
        <scheme val="minor"/>
      </rPr>
      <t>defensor</t>
    </r>
  </si>
  <si>
    <t>1) Se elige la cosedora semiautomatica con TIR incremental</t>
  </si>
  <si>
    <t>2) Usando tecnica de VA se elige la cosedora semiautomatica</t>
  </si>
  <si>
    <t>3) Con ese cambio se elige la Automatica con TIR incremental</t>
  </si>
  <si>
    <t xml:space="preserve">Automatica </t>
  </si>
  <si>
    <t>semi vs nada</t>
  </si>
  <si>
    <t>Auto vs nada</t>
  </si>
  <si>
    <r>
      <rPr>
        <b/>
        <sz val="11"/>
        <color theme="1"/>
        <rFont val="Calibri"/>
        <family val="2"/>
        <scheme val="minor"/>
      </rPr>
      <t>TIR incremental  &gt; TMAR</t>
    </r>
    <r>
      <rPr>
        <sz val="11"/>
        <color theme="1"/>
        <rFont val="Calibri"/>
        <family val="2"/>
        <scheme val="minor"/>
      </rPr>
      <t>, se justifica la inversion adicional del retador</t>
    </r>
  </si>
  <si>
    <t>JULIO ANTHONY ENGELS RUIZ COTO 1284719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</si>
</sst>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540A]* #,##0.00_);_([$$-540A]* \(#,##0.00\);_([$$-540A]* &quot;-&quot;??_);_(@_)"/>
    <numFmt numFmtId="165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1" fillId="3" borderId="7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 vertical="center"/>
    </xf>
    <xf numFmtId="1" fontId="0" fillId="3" borderId="12" xfId="0" applyNumberForma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justify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justify" vertical="center" wrapText="1"/>
    </xf>
    <xf numFmtId="0" fontId="0" fillId="4" borderId="14" xfId="0" applyFill="1" applyBorder="1" applyAlignment="1">
      <alignment horizontal="center" vertical="center" wrapText="1"/>
    </xf>
    <xf numFmtId="3" fontId="3" fillId="4" borderId="14" xfId="0" applyNumberFormat="1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164" fontId="0" fillId="3" borderId="0" xfId="0" applyNumberFormat="1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3" borderId="0" xfId="0" applyNumberFormat="1" applyFill="1" applyAlignment="1">
      <alignment horizontal="center" vertical="center"/>
    </xf>
    <xf numFmtId="0" fontId="0" fillId="0" borderId="19" xfId="0" applyBorder="1"/>
    <xf numFmtId="1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justify" vertical="center" wrapText="1"/>
    </xf>
    <xf numFmtId="0" fontId="0" fillId="0" borderId="8" xfId="0" applyBorder="1"/>
    <xf numFmtId="0" fontId="0" fillId="0" borderId="20" xfId="0" applyBorder="1"/>
    <xf numFmtId="0" fontId="0" fillId="0" borderId="5" xfId="0" applyBorder="1"/>
    <xf numFmtId="0" fontId="0" fillId="0" borderId="3" xfId="0" applyBorder="1"/>
    <xf numFmtId="165" fontId="0" fillId="0" borderId="19" xfId="0" applyNumberFormat="1" applyBorder="1"/>
    <xf numFmtId="165" fontId="0" fillId="0" borderId="0" xfId="0" applyNumberFormat="1"/>
    <xf numFmtId="165" fontId="0" fillId="0" borderId="21" xfId="0" applyNumberFormat="1" applyBorder="1"/>
    <xf numFmtId="0" fontId="1" fillId="0" borderId="19" xfId="0" applyFont="1" applyBorder="1"/>
    <xf numFmtId="9" fontId="1" fillId="0" borderId="22" xfId="0" applyNumberFormat="1" applyFont="1" applyBorder="1" applyAlignment="1">
      <alignment horizontal="center"/>
    </xf>
    <xf numFmtId="9" fontId="1" fillId="0" borderId="23" xfId="0" applyNumberFormat="1" applyFont="1" applyBorder="1" applyAlignment="1">
      <alignment horizontal="center"/>
    </xf>
    <xf numFmtId="9" fontId="1" fillId="0" borderId="4" xfId="0" applyNumberFormat="1" applyFont="1" applyBorder="1"/>
    <xf numFmtId="0" fontId="1" fillId="0" borderId="1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0" fillId="0" borderId="19" xfId="0" applyNumberFormat="1" applyBorder="1"/>
    <xf numFmtId="9" fontId="0" fillId="0" borderId="19" xfId="1" applyFont="1" applyBorder="1"/>
    <xf numFmtId="10" fontId="0" fillId="5" borderId="22" xfId="0" applyNumberFormat="1" applyFill="1" applyBorder="1"/>
    <xf numFmtId="10" fontId="0" fillId="0" borderId="4" xfId="0" applyNumberFormat="1" applyBorder="1"/>
    <xf numFmtId="165" fontId="0" fillId="5" borderId="22" xfId="0" applyNumberFormat="1" applyFill="1" applyBorder="1"/>
    <xf numFmtId="165" fontId="0" fillId="0" borderId="4" xfId="0" applyNumberFormat="1" applyBorder="1"/>
    <xf numFmtId="0" fontId="0" fillId="0" borderId="22" xfId="0" applyBorder="1"/>
    <xf numFmtId="0" fontId="0" fillId="0" borderId="4" xfId="0" applyBorder="1"/>
    <xf numFmtId="0" fontId="0" fillId="5" borderId="22" xfId="0" applyFill="1" applyBorder="1"/>
    <xf numFmtId="0" fontId="0" fillId="3" borderId="19" xfId="0" applyFill="1" applyBorder="1" applyAlignment="1">
      <alignment horizontal="center"/>
    </xf>
    <xf numFmtId="0" fontId="0" fillId="3" borderId="19" xfId="0" applyFill="1" applyBorder="1"/>
    <xf numFmtId="0" fontId="0" fillId="3" borderId="19" xfId="0" applyFill="1" applyBorder="1" applyAlignment="1">
      <alignment horizontal="center"/>
    </xf>
    <xf numFmtId="0" fontId="1" fillId="3" borderId="19" xfId="0" applyFont="1" applyFill="1" applyBorder="1"/>
    <xf numFmtId="10" fontId="0" fillId="3" borderId="19" xfId="0" applyNumberFormat="1" applyFill="1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0" fontId="1" fillId="6" borderId="19" xfId="0" applyFont="1" applyFill="1" applyBorder="1"/>
    <xf numFmtId="165" fontId="0" fillId="6" borderId="19" xfId="0" applyNumberFormat="1" applyFill="1" applyBorder="1"/>
    <xf numFmtId="165" fontId="1" fillId="6" borderId="19" xfId="0" applyNumberFormat="1" applyFont="1" applyFill="1" applyBorder="1"/>
    <xf numFmtId="0" fontId="0" fillId="5" borderId="20" xfId="0" applyFill="1" applyBorder="1"/>
    <xf numFmtId="10" fontId="0" fillId="5" borderId="19" xfId="0" applyNumberFormat="1" applyFill="1" applyBorder="1"/>
    <xf numFmtId="0" fontId="0" fillId="5" borderId="19" xfId="0" applyFill="1" applyBorder="1"/>
    <xf numFmtId="9" fontId="0" fillId="5" borderId="19" xfId="0" applyNumberFormat="1" applyFill="1" applyBorder="1"/>
    <xf numFmtId="0" fontId="0" fillId="3" borderId="0" xfId="0" applyFill="1"/>
    <xf numFmtId="0" fontId="1" fillId="5" borderId="0" xfId="0" applyFont="1" applyFill="1"/>
    <xf numFmtId="0" fontId="0" fillId="0" borderId="0" xfId="0" applyAlignment="1">
      <alignment horizontal="center"/>
    </xf>
    <xf numFmtId="0" fontId="1" fillId="6" borderId="0" xfId="0" applyFont="1" applyFill="1"/>
    <xf numFmtId="165" fontId="0" fillId="0" borderId="0" xfId="0" applyNumberFormat="1" applyAlignment="1">
      <alignment horizontal="center"/>
    </xf>
    <xf numFmtId="0" fontId="1" fillId="7" borderId="0" xfId="0" applyFont="1" applyFill="1"/>
    <xf numFmtId="165" fontId="1" fillId="0" borderId="19" xfId="0" applyNumberFormat="1" applyFont="1" applyBorder="1" applyAlignment="1">
      <alignment horizontal="center"/>
    </xf>
    <xf numFmtId="0" fontId="0" fillId="7" borderId="19" xfId="0" applyFill="1" applyBorder="1"/>
    <xf numFmtId="10" fontId="0" fillId="7" borderId="19" xfId="1" applyNumberFormat="1" applyFont="1" applyFill="1" applyBorder="1" applyAlignment="1">
      <alignment horizontal="center"/>
    </xf>
    <xf numFmtId="10" fontId="0" fillId="3" borderId="19" xfId="1" applyNumberFormat="1" applyFont="1" applyFill="1" applyBorder="1" applyAlignment="1">
      <alignment horizontal="center"/>
    </xf>
    <xf numFmtId="9" fontId="0" fillId="7" borderId="19" xfId="0" applyNumberFormat="1" applyFill="1" applyBorder="1"/>
    <xf numFmtId="0" fontId="0" fillId="7" borderId="0" xfId="0" applyFill="1"/>
    <xf numFmtId="0" fontId="5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76E73-5F99-4CD2-9FC0-B003398CF8D5}">
  <dimension ref="A2:G56"/>
  <sheetViews>
    <sheetView tabSelected="1" zoomScale="70" zoomScaleNormal="70" workbookViewId="0">
      <selection activeCell="G11" sqref="G11"/>
    </sheetView>
  </sheetViews>
  <sheetFormatPr baseColWidth="10" defaultRowHeight="14.4" x14ac:dyDescent="0.3"/>
  <cols>
    <col min="1" max="1" width="30.33203125" customWidth="1"/>
    <col min="2" max="2" width="20" customWidth="1"/>
    <col min="3" max="3" width="16.77734375" customWidth="1"/>
    <col min="4" max="4" width="18" customWidth="1"/>
  </cols>
  <sheetData>
    <row r="2" spans="1:7" ht="28.8" x14ac:dyDescent="0.55000000000000004">
      <c r="A2" s="16" t="s">
        <v>10</v>
      </c>
      <c r="B2" s="17"/>
      <c r="C2" s="17"/>
      <c r="D2" s="17"/>
      <c r="E2" s="17"/>
      <c r="G2" s="86" t="s">
        <v>57</v>
      </c>
    </row>
    <row r="3" spans="1:7" x14ac:dyDescent="0.3">
      <c r="A3" s="18"/>
      <c r="B3" s="19"/>
      <c r="C3" s="19"/>
      <c r="D3" s="19"/>
      <c r="E3" s="19"/>
    </row>
    <row r="4" spans="1:7" x14ac:dyDescent="0.3">
      <c r="A4" s="20"/>
      <c r="B4" s="21"/>
      <c r="C4" s="21"/>
      <c r="D4" s="21"/>
      <c r="E4" s="21"/>
    </row>
    <row r="5" spans="1:7" ht="15" thickBot="1" x14ac:dyDescent="0.35"/>
    <row r="6" spans="1:7" ht="19.2" customHeight="1" thickBot="1" x14ac:dyDescent="0.35">
      <c r="B6" s="6"/>
      <c r="C6" s="7" t="s">
        <v>11</v>
      </c>
      <c r="D6" s="7" t="s">
        <v>12</v>
      </c>
    </row>
    <row r="7" spans="1:7" ht="15" thickBot="1" x14ac:dyDescent="0.35">
      <c r="B7" s="8" t="s">
        <v>13</v>
      </c>
      <c r="C7" s="9" t="s">
        <v>14</v>
      </c>
      <c r="D7" s="9" t="s">
        <v>15</v>
      </c>
    </row>
    <row r="8" spans="1:7" ht="15" thickBot="1" x14ac:dyDescent="0.35">
      <c r="B8" s="8" t="s">
        <v>16</v>
      </c>
      <c r="C8" s="10">
        <v>3500</v>
      </c>
      <c r="D8" s="10">
        <v>1600</v>
      </c>
    </row>
    <row r="9" spans="1:7" ht="15" thickBot="1" x14ac:dyDescent="0.35">
      <c r="B9" s="8" t="s">
        <v>17</v>
      </c>
      <c r="C9" s="11">
        <v>0</v>
      </c>
      <c r="D9" s="10">
        <v>2000</v>
      </c>
    </row>
    <row r="10" spans="1:7" ht="15" thickBot="1" x14ac:dyDescent="0.35">
      <c r="B10" s="8" t="s">
        <v>18</v>
      </c>
      <c r="C10" s="11">
        <v>10</v>
      </c>
      <c r="D10" s="11">
        <v>5</v>
      </c>
    </row>
    <row r="12" spans="1:7" ht="14.4" customHeight="1" x14ac:dyDescent="0.3">
      <c r="A12" s="22" t="s">
        <v>19</v>
      </c>
      <c r="B12" s="22"/>
      <c r="C12" s="22"/>
      <c r="D12" s="22"/>
      <c r="E12" s="22"/>
    </row>
    <row r="13" spans="1:7" x14ac:dyDescent="0.3">
      <c r="A13" s="23"/>
      <c r="B13" s="23"/>
      <c r="C13" s="23"/>
      <c r="D13" s="23"/>
      <c r="E13" s="23"/>
    </row>
    <row r="14" spans="1:7" x14ac:dyDescent="0.3">
      <c r="A14" s="23"/>
      <c r="B14" s="23"/>
      <c r="C14" s="23"/>
      <c r="D14" s="23"/>
      <c r="E14" s="23"/>
    </row>
    <row r="15" spans="1:7" x14ac:dyDescent="0.3">
      <c r="A15" s="23"/>
      <c r="B15" s="23"/>
      <c r="C15" s="23"/>
      <c r="D15" s="23"/>
      <c r="E15" s="23"/>
    </row>
    <row r="18" spans="2:5" x14ac:dyDescent="0.3">
      <c r="B18" s="48" t="s">
        <v>26</v>
      </c>
      <c r="C18" s="48" t="s">
        <v>42</v>
      </c>
      <c r="D18" s="48" t="s">
        <v>43</v>
      </c>
      <c r="E18" s="48" t="s">
        <v>44</v>
      </c>
    </row>
    <row r="19" spans="2:5" x14ac:dyDescent="0.3">
      <c r="B19" s="65">
        <v>0</v>
      </c>
      <c r="C19" s="66">
        <v>-8000</v>
      </c>
      <c r="D19" s="66">
        <v>-13000</v>
      </c>
      <c r="E19" s="66">
        <f>D19-C19</f>
        <v>-5000</v>
      </c>
    </row>
    <row r="20" spans="2:5" x14ac:dyDescent="0.3">
      <c r="B20" s="65">
        <v>1</v>
      </c>
      <c r="C20" s="66">
        <v>-3500</v>
      </c>
      <c r="D20" s="66">
        <v>-1600</v>
      </c>
      <c r="E20" s="66">
        <f t="shared" ref="E20:E29" si="0">D20-C20</f>
        <v>1900</v>
      </c>
    </row>
    <row r="21" spans="2:5" x14ac:dyDescent="0.3">
      <c r="B21" s="65">
        <v>2</v>
      </c>
      <c r="C21" s="66">
        <v>-3500</v>
      </c>
      <c r="D21" s="66">
        <v>-1600</v>
      </c>
      <c r="E21" s="66">
        <f t="shared" si="0"/>
        <v>1900</v>
      </c>
    </row>
    <row r="22" spans="2:5" x14ac:dyDescent="0.3">
      <c r="B22" s="65">
        <v>3</v>
      </c>
      <c r="C22" s="66">
        <v>-3500</v>
      </c>
      <c r="D22" s="66">
        <v>-1600</v>
      </c>
      <c r="E22" s="66">
        <f t="shared" si="0"/>
        <v>1900</v>
      </c>
    </row>
    <row r="23" spans="2:5" x14ac:dyDescent="0.3">
      <c r="B23" s="65">
        <v>4</v>
      </c>
      <c r="C23" s="66">
        <v>-3500</v>
      </c>
      <c r="D23" s="66">
        <v>-1600</v>
      </c>
      <c r="E23" s="66">
        <f t="shared" si="0"/>
        <v>1900</v>
      </c>
    </row>
    <row r="24" spans="2:5" x14ac:dyDescent="0.3">
      <c r="B24" s="65">
        <v>5</v>
      </c>
      <c r="C24" s="66">
        <v>-3500</v>
      </c>
      <c r="D24" s="66">
        <f>-1600+2000-13000</f>
        <v>-12600</v>
      </c>
      <c r="E24" s="66">
        <f t="shared" si="0"/>
        <v>-9100</v>
      </c>
    </row>
    <row r="25" spans="2:5" x14ac:dyDescent="0.3">
      <c r="B25" s="65">
        <v>6</v>
      </c>
      <c r="C25" s="66">
        <v>-3500</v>
      </c>
      <c r="D25" s="66">
        <v>-1600</v>
      </c>
      <c r="E25" s="66">
        <f t="shared" si="0"/>
        <v>1900</v>
      </c>
    </row>
    <row r="26" spans="2:5" x14ac:dyDescent="0.3">
      <c r="B26" s="65">
        <v>7</v>
      </c>
      <c r="C26" s="66">
        <v>-3500</v>
      </c>
      <c r="D26" s="66">
        <v>-1600</v>
      </c>
      <c r="E26" s="66">
        <f t="shared" si="0"/>
        <v>1900</v>
      </c>
    </row>
    <row r="27" spans="2:5" x14ac:dyDescent="0.3">
      <c r="B27" s="65">
        <v>8</v>
      </c>
      <c r="C27" s="66">
        <v>-3500</v>
      </c>
      <c r="D27" s="66">
        <v>-1600</v>
      </c>
      <c r="E27" s="66">
        <f t="shared" si="0"/>
        <v>1900</v>
      </c>
    </row>
    <row r="28" spans="2:5" x14ac:dyDescent="0.3">
      <c r="B28" s="65">
        <v>9</v>
      </c>
      <c r="C28" s="66">
        <v>-3500</v>
      </c>
      <c r="D28" s="66">
        <v>-1600</v>
      </c>
      <c r="E28" s="66">
        <f t="shared" si="0"/>
        <v>1900</v>
      </c>
    </row>
    <row r="29" spans="2:5" x14ac:dyDescent="0.3">
      <c r="B29" s="65">
        <v>10</v>
      </c>
      <c r="C29" s="66">
        <v>-3500</v>
      </c>
      <c r="D29" s="66">
        <f>-1600+2000</f>
        <v>400</v>
      </c>
      <c r="E29" s="66">
        <f t="shared" si="0"/>
        <v>3900</v>
      </c>
    </row>
    <row r="30" spans="2:5" x14ac:dyDescent="0.3">
      <c r="B30" s="67" t="s">
        <v>45</v>
      </c>
      <c r="C30" s="68">
        <f>NPV(15%,C20:C29)+C19</f>
        <v>-25565.690190489811</v>
      </c>
      <c r="D30" s="68">
        <f>NPV(15%,D20:D29)+D19</f>
        <v>-26004.604477404224</v>
      </c>
    </row>
    <row r="31" spans="2:5" x14ac:dyDescent="0.3">
      <c r="B31" s="67" t="s">
        <v>46</v>
      </c>
      <c r="C31" s="69">
        <f>PMT(15%,10,-C30)</f>
        <v>-5094.0165001406804</v>
      </c>
      <c r="D31" s="41">
        <f>PMT(15%,10,-D30)</f>
        <v>-5181.4710770768115</v>
      </c>
    </row>
    <row r="32" spans="2:5" x14ac:dyDescent="0.3">
      <c r="D32" s="70" t="s">
        <v>47</v>
      </c>
      <c r="E32" s="71">
        <f>IRR(E19:E29)</f>
        <v>0.12648833933014636</v>
      </c>
    </row>
    <row r="33" spans="1:6" x14ac:dyDescent="0.3">
      <c r="D33" s="72" t="s">
        <v>48</v>
      </c>
      <c r="E33" s="73">
        <v>0.15</v>
      </c>
    </row>
    <row r="34" spans="1:6" x14ac:dyDescent="0.3">
      <c r="B34" s="74" t="s">
        <v>49</v>
      </c>
      <c r="C34" s="74"/>
      <c r="D34" s="74"/>
      <c r="E34" s="74"/>
      <c r="F34" s="74"/>
    </row>
    <row r="35" spans="1:6" x14ac:dyDescent="0.3">
      <c r="A35" s="75" t="s">
        <v>50</v>
      </c>
      <c r="B35" s="75"/>
    </row>
    <row r="36" spans="1:6" x14ac:dyDescent="0.3">
      <c r="D36" s="76"/>
      <c r="E36" s="76"/>
    </row>
    <row r="37" spans="1:6" x14ac:dyDescent="0.3">
      <c r="A37" s="77" t="s">
        <v>51</v>
      </c>
      <c r="B37" s="77"/>
      <c r="D37" s="76"/>
      <c r="E37" s="78"/>
    </row>
    <row r="38" spans="1:6" x14ac:dyDescent="0.3">
      <c r="D38" s="76"/>
      <c r="E38" s="78"/>
    </row>
    <row r="39" spans="1:6" x14ac:dyDescent="0.3">
      <c r="A39" s="79" t="s">
        <v>52</v>
      </c>
      <c r="B39" s="79"/>
    </row>
    <row r="40" spans="1:6" x14ac:dyDescent="0.3">
      <c r="F40" s="76"/>
    </row>
    <row r="41" spans="1:6" x14ac:dyDescent="0.3">
      <c r="B41" s="48" t="s">
        <v>26</v>
      </c>
      <c r="C41" s="48" t="s">
        <v>42</v>
      </c>
      <c r="D41" s="48" t="s">
        <v>53</v>
      </c>
      <c r="E41" s="48" t="s">
        <v>54</v>
      </c>
      <c r="F41" s="80" t="s">
        <v>55</v>
      </c>
    </row>
    <row r="42" spans="1:6" x14ac:dyDescent="0.3">
      <c r="B42" s="65">
        <v>0</v>
      </c>
      <c r="C42" s="66">
        <v>-8000</v>
      </c>
      <c r="D42" s="66">
        <f xml:space="preserve"> -13000</f>
        <v>-13000</v>
      </c>
      <c r="E42" s="66">
        <f>C42-0</f>
        <v>-8000</v>
      </c>
      <c r="F42" s="66">
        <f>D42-0</f>
        <v>-13000</v>
      </c>
    </row>
    <row r="43" spans="1:6" x14ac:dyDescent="0.3">
      <c r="B43" s="65">
        <v>1</v>
      </c>
      <c r="C43" s="66">
        <f>-3500+5000</f>
        <v>1500</v>
      </c>
      <c r="D43" s="66">
        <f>-1600+6000</f>
        <v>4400</v>
      </c>
      <c r="E43" s="66">
        <f t="shared" ref="E43:F52" si="1">C43-0</f>
        <v>1500</v>
      </c>
      <c r="F43" s="66">
        <f t="shared" si="1"/>
        <v>4400</v>
      </c>
    </row>
    <row r="44" spans="1:6" x14ac:dyDescent="0.3">
      <c r="B44" s="65">
        <v>2</v>
      </c>
      <c r="C44" s="66">
        <f t="shared" ref="C44:C52" si="2">-3500+5000</f>
        <v>1500</v>
      </c>
      <c r="D44" s="66">
        <f t="shared" ref="D44:D46" si="3">-1600+6000</f>
        <v>4400</v>
      </c>
      <c r="E44" s="66">
        <f t="shared" si="1"/>
        <v>1500</v>
      </c>
      <c r="F44" s="66">
        <f t="shared" si="1"/>
        <v>4400</v>
      </c>
    </row>
    <row r="45" spans="1:6" x14ac:dyDescent="0.3">
      <c r="B45" s="65">
        <v>3</v>
      </c>
      <c r="C45" s="66">
        <f t="shared" si="2"/>
        <v>1500</v>
      </c>
      <c r="D45" s="66">
        <f t="shared" si="3"/>
        <v>4400</v>
      </c>
      <c r="E45" s="66">
        <f t="shared" si="1"/>
        <v>1500</v>
      </c>
      <c r="F45" s="66">
        <f t="shared" si="1"/>
        <v>4400</v>
      </c>
    </row>
    <row r="46" spans="1:6" x14ac:dyDescent="0.3">
      <c r="B46" s="65">
        <v>4</v>
      </c>
      <c r="C46" s="66">
        <f t="shared" si="2"/>
        <v>1500</v>
      </c>
      <c r="D46" s="66">
        <f t="shared" si="3"/>
        <v>4400</v>
      </c>
      <c r="E46" s="66">
        <f t="shared" si="1"/>
        <v>1500</v>
      </c>
      <c r="F46" s="66">
        <f t="shared" si="1"/>
        <v>4400</v>
      </c>
    </row>
    <row r="47" spans="1:6" x14ac:dyDescent="0.3">
      <c r="B47" s="65">
        <v>5</v>
      </c>
      <c r="C47" s="66">
        <f t="shared" si="2"/>
        <v>1500</v>
      </c>
      <c r="D47" s="66">
        <f>-1600+2000-13000+6000</f>
        <v>-6600</v>
      </c>
      <c r="E47" s="66">
        <f t="shared" si="1"/>
        <v>1500</v>
      </c>
      <c r="F47" s="66">
        <f t="shared" si="1"/>
        <v>-6600</v>
      </c>
    </row>
    <row r="48" spans="1:6" x14ac:dyDescent="0.3">
      <c r="B48" s="65">
        <v>6</v>
      </c>
      <c r="C48" s="66">
        <f t="shared" si="2"/>
        <v>1500</v>
      </c>
      <c r="D48" s="66">
        <f>6000-1600</f>
        <v>4400</v>
      </c>
      <c r="E48" s="66">
        <f t="shared" si="1"/>
        <v>1500</v>
      </c>
      <c r="F48" s="66">
        <f t="shared" si="1"/>
        <v>4400</v>
      </c>
    </row>
    <row r="49" spans="2:6" x14ac:dyDescent="0.3">
      <c r="B49" s="65">
        <v>7</v>
      </c>
      <c r="C49" s="66">
        <f t="shared" si="2"/>
        <v>1500</v>
      </c>
      <c r="D49" s="66">
        <f t="shared" ref="D49:D51" si="4">6000-1600</f>
        <v>4400</v>
      </c>
      <c r="E49" s="66">
        <f t="shared" si="1"/>
        <v>1500</v>
      </c>
      <c r="F49" s="66">
        <f t="shared" si="1"/>
        <v>4400</v>
      </c>
    </row>
    <row r="50" spans="2:6" x14ac:dyDescent="0.3">
      <c r="B50" s="65">
        <v>8</v>
      </c>
      <c r="C50" s="66">
        <f t="shared" si="2"/>
        <v>1500</v>
      </c>
      <c r="D50" s="66">
        <f t="shared" si="4"/>
        <v>4400</v>
      </c>
      <c r="E50" s="66">
        <f t="shared" si="1"/>
        <v>1500</v>
      </c>
      <c r="F50" s="66">
        <f t="shared" si="1"/>
        <v>4400</v>
      </c>
    </row>
    <row r="51" spans="2:6" x14ac:dyDescent="0.3">
      <c r="B51" s="65">
        <v>9</v>
      </c>
      <c r="C51" s="66">
        <f t="shared" si="2"/>
        <v>1500</v>
      </c>
      <c r="D51" s="66">
        <f t="shared" si="4"/>
        <v>4400</v>
      </c>
      <c r="E51" s="66">
        <f t="shared" si="1"/>
        <v>1500</v>
      </c>
      <c r="F51" s="66">
        <f t="shared" si="1"/>
        <v>4400</v>
      </c>
    </row>
    <row r="52" spans="2:6" x14ac:dyDescent="0.3">
      <c r="B52" s="65">
        <v>10</v>
      </c>
      <c r="C52" s="66">
        <f t="shared" si="2"/>
        <v>1500</v>
      </c>
      <c r="D52" s="66">
        <f>-1600+2000+6000</f>
        <v>6400</v>
      </c>
      <c r="E52" s="66">
        <f t="shared" si="1"/>
        <v>1500</v>
      </c>
      <c r="F52" s="66">
        <f t="shared" si="1"/>
        <v>6400</v>
      </c>
    </row>
    <row r="53" spans="2:6" x14ac:dyDescent="0.3">
      <c r="D53" s="81" t="s">
        <v>47</v>
      </c>
      <c r="E53" s="82">
        <f>IRR(E42:E51)</f>
        <v>0.11974920109129239</v>
      </c>
      <c r="F53" s="82">
        <f>IRR(F42:F51)</f>
        <v>0.2084333917907526</v>
      </c>
    </row>
    <row r="54" spans="2:6" x14ac:dyDescent="0.3">
      <c r="D54" s="61"/>
      <c r="E54" s="83"/>
    </row>
    <row r="55" spans="2:6" x14ac:dyDescent="0.3">
      <c r="D55" s="81" t="s">
        <v>48</v>
      </c>
      <c r="E55" s="84">
        <v>0.15</v>
      </c>
    </row>
    <row r="56" spans="2:6" x14ac:dyDescent="0.3">
      <c r="C56" s="85" t="s">
        <v>56</v>
      </c>
      <c r="D56" s="85"/>
      <c r="E56" s="85"/>
      <c r="F56" s="85"/>
    </row>
  </sheetData>
  <mergeCells count="2">
    <mergeCell ref="A2:E4"/>
    <mergeCell ref="A12:E1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726BB-D802-4A2E-B79D-FCC6F013097A}">
  <sheetPr>
    <pageSetUpPr fitToPage="1"/>
  </sheetPr>
  <dimension ref="A2:J99"/>
  <sheetViews>
    <sheetView topLeftCell="A27" zoomScale="85" zoomScaleNormal="85" workbookViewId="0">
      <selection activeCell="D44" sqref="D44"/>
    </sheetView>
  </sheetViews>
  <sheetFormatPr baseColWidth="10" defaultRowHeight="14.4" x14ac:dyDescent="0.3"/>
  <cols>
    <col min="1" max="1" width="31" customWidth="1"/>
    <col min="2" max="2" width="12.5546875" bestFit="1" customWidth="1"/>
    <col min="3" max="3" width="13.77734375" customWidth="1"/>
    <col min="4" max="4" width="17.44140625" customWidth="1"/>
    <col min="5" max="5" width="13.21875" bestFit="1" customWidth="1"/>
    <col min="6" max="6" width="16" customWidth="1"/>
    <col min="7" max="7" width="18.44140625" customWidth="1"/>
    <col min="8" max="8" width="13.5546875" customWidth="1"/>
    <col min="9" max="9" width="12.21875" bestFit="1" customWidth="1"/>
    <col min="10" max="10" width="18.6640625" customWidth="1"/>
  </cols>
  <sheetData>
    <row r="2" spans="1:9" x14ac:dyDescent="0.3">
      <c r="A2" s="16" t="s">
        <v>20</v>
      </c>
      <c r="B2" s="17"/>
      <c r="C2" s="17"/>
      <c r="D2" s="17"/>
      <c r="E2" s="17"/>
      <c r="F2" s="17"/>
      <c r="G2" s="17"/>
      <c r="H2" s="17"/>
      <c r="I2" s="24"/>
    </row>
    <row r="3" spans="1:9" x14ac:dyDescent="0.3">
      <c r="A3" s="18"/>
      <c r="B3" s="19"/>
      <c r="C3" s="19"/>
      <c r="D3" s="19"/>
      <c r="E3" s="19"/>
      <c r="F3" s="19"/>
      <c r="G3" s="19"/>
      <c r="H3" s="19"/>
      <c r="I3" s="25"/>
    </row>
    <row r="4" spans="1:9" x14ac:dyDescent="0.3">
      <c r="A4" s="20"/>
      <c r="B4" s="21"/>
      <c r="C4" s="21"/>
      <c r="D4" s="21"/>
      <c r="E4" s="21"/>
      <c r="F4" s="21"/>
      <c r="G4" s="21"/>
      <c r="H4" s="21"/>
      <c r="I4" s="26"/>
    </row>
    <row r="6" spans="1:9" x14ac:dyDescent="0.3">
      <c r="A6" s="1" t="s">
        <v>9</v>
      </c>
    </row>
    <row r="7" spans="1:9" ht="15" thickBot="1" x14ac:dyDescent="0.35"/>
    <row r="8" spans="1:9" x14ac:dyDescent="0.3">
      <c r="A8" s="29"/>
      <c r="B8" s="27" t="s">
        <v>0</v>
      </c>
      <c r="C8" s="27"/>
      <c r="D8" s="27"/>
      <c r="E8" s="28"/>
    </row>
    <row r="9" spans="1:9" ht="15" thickBot="1" x14ac:dyDescent="0.35">
      <c r="A9" s="30"/>
      <c r="B9" s="2" t="s">
        <v>1</v>
      </c>
      <c r="C9" s="2" t="s">
        <v>2</v>
      </c>
      <c r="D9" s="2" t="s">
        <v>3</v>
      </c>
      <c r="E9" s="3" t="s">
        <v>4</v>
      </c>
    </row>
    <row r="10" spans="1:9" ht="15" thickBot="1" x14ac:dyDescent="0.35">
      <c r="A10" s="6" t="s">
        <v>5</v>
      </c>
      <c r="B10" s="12">
        <v>100000</v>
      </c>
      <c r="C10" s="12">
        <v>140600</v>
      </c>
      <c r="D10" s="12">
        <v>148200</v>
      </c>
      <c r="E10" s="4">
        <v>122000</v>
      </c>
    </row>
    <row r="11" spans="1:9" ht="15" thickBot="1" x14ac:dyDescent="0.35">
      <c r="A11" s="6" t="s">
        <v>6</v>
      </c>
      <c r="B11" s="12">
        <v>29000</v>
      </c>
      <c r="C11" s="12">
        <v>16900</v>
      </c>
      <c r="D11" s="12">
        <v>14800</v>
      </c>
      <c r="E11" s="4">
        <v>22100</v>
      </c>
    </row>
    <row r="12" spans="1:9" ht="15" thickBot="1" x14ac:dyDescent="0.35">
      <c r="A12" s="6" t="s">
        <v>7</v>
      </c>
      <c r="B12" s="13">
        <v>5</v>
      </c>
      <c r="C12" s="13">
        <v>5</v>
      </c>
      <c r="D12" s="13">
        <v>10</v>
      </c>
      <c r="E12" s="5">
        <v>10</v>
      </c>
    </row>
    <row r="13" spans="1:9" ht="15" thickBot="1" x14ac:dyDescent="0.35">
      <c r="A13" s="6" t="s">
        <v>8</v>
      </c>
      <c r="B13" s="14">
        <v>10000</v>
      </c>
      <c r="C13" s="14">
        <v>14000</v>
      </c>
      <c r="D13" s="14">
        <v>25600</v>
      </c>
      <c r="E13" s="15">
        <v>14000</v>
      </c>
    </row>
    <row r="19" spans="2:10" x14ac:dyDescent="0.3">
      <c r="B19" s="1" t="s">
        <v>9</v>
      </c>
    </row>
    <row r="20" spans="2:10" ht="15" thickBot="1" x14ac:dyDescent="0.35"/>
    <row r="21" spans="2:10" x14ac:dyDescent="0.3">
      <c r="B21" s="29"/>
      <c r="C21" s="27" t="s">
        <v>0</v>
      </c>
      <c r="D21" s="27"/>
      <c r="E21" s="27"/>
      <c r="F21" s="28"/>
      <c r="H21" s="31" t="s">
        <v>21</v>
      </c>
      <c r="I21" s="32">
        <f>LCM(5,5,10,10)</f>
        <v>10</v>
      </c>
    </row>
    <row r="22" spans="2:10" ht="15" thickBot="1" x14ac:dyDescent="0.35">
      <c r="B22" s="30"/>
      <c r="C22" s="2" t="s">
        <v>1</v>
      </c>
      <c r="D22" s="2" t="s">
        <v>2</v>
      </c>
      <c r="E22" s="2" t="s">
        <v>3</v>
      </c>
      <c r="F22" s="3" t="s">
        <v>4</v>
      </c>
      <c r="H22" t="s">
        <v>22</v>
      </c>
    </row>
    <row r="23" spans="2:10" ht="29.4" thickBot="1" x14ac:dyDescent="0.35">
      <c r="B23" s="6" t="s">
        <v>5</v>
      </c>
      <c r="C23" s="33">
        <v>100000</v>
      </c>
      <c r="D23" s="33">
        <v>140600</v>
      </c>
      <c r="E23" s="33">
        <v>148200</v>
      </c>
      <c r="F23" s="4">
        <v>122000</v>
      </c>
      <c r="H23" t="s">
        <v>23</v>
      </c>
    </row>
    <row r="24" spans="2:10" ht="29.4" thickBot="1" x14ac:dyDescent="0.35">
      <c r="B24" s="6" t="s">
        <v>6</v>
      </c>
      <c r="C24" s="33">
        <v>29000</v>
      </c>
      <c r="D24" s="33">
        <v>16900</v>
      </c>
      <c r="E24" s="33">
        <v>14800</v>
      </c>
      <c r="F24" s="4">
        <v>22100</v>
      </c>
      <c r="H24" s="34" t="s">
        <v>24</v>
      </c>
    </row>
    <row r="25" spans="2:10" ht="29.4" thickBot="1" x14ac:dyDescent="0.35">
      <c r="B25" s="6" t="s">
        <v>7</v>
      </c>
      <c r="C25" s="35">
        <v>5</v>
      </c>
      <c r="D25" s="35">
        <v>5</v>
      </c>
      <c r="E25" s="35">
        <v>10</v>
      </c>
      <c r="F25" s="5">
        <v>10</v>
      </c>
    </row>
    <row r="26" spans="2:10" ht="43.8" thickBot="1" x14ac:dyDescent="0.35">
      <c r="B26" s="6" t="s">
        <v>8</v>
      </c>
      <c r="C26" s="14">
        <v>10000</v>
      </c>
      <c r="D26" s="14">
        <v>14000</v>
      </c>
      <c r="E26" s="14">
        <v>25600</v>
      </c>
      <c r="F26" s="15">
        <v>14000</v>
      </c>
    </row>
    <row r="28" spans="2:10" ht="28.8" x14ac:dyDescent="0.3">
      <c r="B28" s="36" t="s">
        <v>25</v>
      </c>
    </row>
    <row r="29" spans="2:10" x14ac:dyDescent="0.3">
      <c r="C29" s="37" t="s">
        <v>26</v>
      </c>
      <c r="D29" s="38" t="s">
        <v>1</v>
      </c>
      <c r="E29" s="38" t="s">
        <v>4</v>
      </c>
      <c r="F29" s="38" t="s">
        <v>2</v>
      </c>
      <c r="G29" s="37" t="s">
        <v>3</v>
      </c>
      <c r="H29" s="39" t="s">
        <v>27</v>
      </c>
      <c r="I29" s="39" t="s">
        <v>28</v>
      </c>
      <c r="J29" s="39" t="s">
        <v>29</v>
      </c>
    </row>
    <row r="30" spans="2:10" x14ac:dyDescent="0.3">
      <c r="C30" s="40">
        <v>0</v>
      </c>
      <c r="D30" s="41">
        <v>-100000</v>
      </c>
      <c r="E30" s="41">
        <v>-122000</v>
      </c>
      <c r="F30" s="41">
        <v>-140600</v>
      </c>
      <c r="G30" s="41">
        <v>-148200</v>
      </c>
      <c r="H30" s="41">
        <f>E30-D30</f>
        <v>-22000</v>
      </c>
      <c r="I30" s="41">
        <f>F30-E30</f>
        <v>-18600</v>
      </c>
      <c r="J30" s="42">
        <f>G30-E30</f>
        <v>-26200</v>
      </c>
    </row>
    <row r="31" spans="2:10" x14ac:dyDescent="0.3">
      <c r="C31" s="39">
        <v>1</v>
      </c>
      <c r="D31" s="43">
        <v>-29000</v>
      </c>
      <c r="E31" s="41">
        <v>-22100</v>
      </c>
      <c r="F31" s="41">
        <v>-16900</v>
      </c>
      <c r="G31" s="41">
        <v>-14800</v>
      </c>
      <c r="H31" s="41">
        <f>E31-D31</f>
        <v>6900</v>
      </c>
      <c r="I31" s="41">
        <f>F31-E31</f>
        <v>5200</v>
      </c>
      <c r="J31" s="42">
        <f>G31-E31</f>
        <v>7300</v>
      </c>
    </row>
    <row r="32" spans="2:10" x14ac:dyDescent="0.3">
      <c r="C32" s="39">
        <v>2</v>
      </c>
      <c r="D32" s="43">
        <v>-29000</v>
      </c>
      <c r="E32" s="41">
        <v>-22100</v>
      </c>
      <c r="F32" s="41">
        <v>-16900</v>
      </c>
      <c r="G32" s="41">
        <v>-14800</v>
      </c>
      <c r="H32" s="41">
        <f>E32-D32</f>
        <v>6900</v>
      </c>
      <c r="I32" s="41">
        <f>F32-E32</f>
        <v>5200</v>
      </c>
      <c r="J32" s="42">
        <f>G32-E32</f>
        <v>7300</v>
      </c>
    </row>
    <row r="33" spans="2:10" x14ac:dyDescent="0.3">
      <c r="C33" s="39">
        <v>3</v>
      </c>
      <c r="D33" s="43">
        <v>-29000</v>
      </c>
      <c r="E33" s="41">
        <v>-22100</v>
      </c>
      <c r="F33" s="41">
        <v>-16900</v>
      </c>
      <c r="G33" s="41">
        <v>-14800</v>
      </c>
      <c r="H33" s="41">
        <f>E33-D33</f>
        <v>6900</v>
      </c>
      <c r="I33" s="41">
        <f>F33-E33</f>
        <v>5200</v>
      </c>
      <c r="J33" s="42">
        <f>G33-E33</f>
        <v>7300</v>
      </c>
    </row>
    <row r="34" spans="2:10" x14ac:dyDescent="0.3">
      <c r="C34" s="39">
        <v>4</v>
      </c>
      <c r="D34" s="43">
        <v>-29000</v>
      </c>
      <c r="E34" s="41">
        <v>-22100</v>
      </c>
      <c r="F34" s="41">
        <v>-16900</v>
      </c>
      <c r="G34" s="41">
        <v>-14800</v>
      </c>
      <c r="H34" s="41">
        <f>E34-D34</f>
        <v>6900</v>
      </c>
      <c r="I34" s="41">
        <f>F34-E34</f>
        <v>5200</v>
      </c>
      <c r="J34" s="42">
        <f>G34-E34</f>
        <v>7300</v>
      </c>
    </row>
    <row r="35" spans="2:10" x14ac:dyDescent="0.3">
      <c r="C35" s="39">
        <v>5</v>
      </c>
      <c r="D35" s="43">
        <f>10000-100000-29000</f>
        <v>-119000</v>
      </c>
      <c r="E35" s="41">
        <v>-22100</v>
      </c>
      <c r="F35" s="41">
        <f>-16900+14000-140600</f>
        <v>-143500</v>
      </c>
      <c r="G35" s="41">
        <v>-14800</v>
      </c>
      <c r="H35" s="41">
        <f>E35-D35</f>
        <v>96900</v>
      </c>
      <c r="I35" s="41">
        <f>F35-E35</f>
        <v>-121400</v>
      </c>
      <c r="J35" s="42">
        <f>G35-E35</f>
        <v>7300</v>
      </c>
    </row>
    <row r="36" spans="2:10" x14ac:dyDescent="0.3">
      <c r="C36" s="39">
        <v>6</v>
      </c>
      <c r="D36" s="43">
        <v>-29000</v>
      </c>
      <c r="E36" s="41">
        <v>-22100</v>
      </c>
      <c r="F36" s="41">
        <v>-16900</v>
      </c>
      <c r="G36" s="41">
        <v>-14800</v>
      </c>
      <c r="H36" s="41">
        <f>E36-D36</f>
        <v>6900</v>
      </c>
      <c r="I36" s="41">
        <f>F36-E36</f>
        <v>5200</v>
      </c>
      <c r="J36" s="42">
        <f>G36-E36</f>
        <v>7300</v>
      </c>
    </row>
    <row r="37" spans="2:10" x14ac:dyDescent="0.3">
      <c r="C37" s="39">
        <v>7</v>
      </c>
      <c r="D37" s="43">
        <v>-29000</v>
      </c>
      <c r="E37" s="41">
        <v>-22100</v>
      </c>
      <c r="F37" s="41">
        <v>-16900</v>
      </c>
      <c r="G37" s="41">
        <v>-14800</v>
      </c>
      <c r="H37" s="41">
        <f>E37-D37</f>
        <v>6900</v>
      </c>
      <c r="I37" s="41">
        <f>F37-E37</f>
        <v>5200</v>
      </c>
      <c r="J37" s="42">
        <f>G37-E37</f>
        <v>7300</v>
      </c>
    </row>
    <row r="38" spans="2:10" x14ac:dyDescent="0.3">
      <c r="C38" s="39">
        <v>8</v>
      </c>
      <c r="D38" s="43">
        <v>-29000</v>
      </c>
      <c r="E38" s="41">
        <v>-22100</v>
      </c>
      <c r="F38" s="41">
        <v>-16900</v>
      </c>
      <c r="G38" s="41">
        <v>-14800</v>
      </c>
      <c r="H38" s="41">
        <f>E38-D38</f>
        <v>6900</v>
      </c>
      <c r="I38" s="41">
        <f>F38-E38</f>
        <v>5200</v>
      </c>
      <c r="J38" s="42">
        <f>G38-E38</f>
        <v>7300</v>
      </c>
    </row>
    <row r="39" spans="2:10" x14ac:dyDescent="0.3">
      <c r="C39" s="39">
        <v>9</v>
      </c>
      <c r="D39" s="43">
        <v>-29000</v>
      </c>
      <c r="E39" s="41">
        <v>-22100</v>
      </c>
      <c r="F39" s="41">
        <v>-16900</v>
      </c>
      <c r="G39" s="41">
        <v>-14800</v>
      </c>
      <c r="H39" s="41">
        <f>E39-D39</f>
        <v>6900</v>
      </c>
      <c r="I39" s="41">
        <f>F39-E39</f>
        <v>5200</v>
      </c>
      <c r="J39" s="42">
        <f>G39-E39</f>
        <v>7300</v>
      </c>
    </row>
    <row r="40" spans="2:10" x14ac:dyDescent="0.3">
      <c r="C40" s="39">
        <v>10</v>
      </c>
      <c r="D40" s="43">
        <f>10000-29000</f>
        <v>-19000</v>
      </c>
      <c r="E40" s="41">
        <f>14000-22100</f>
        <v>-8100</v>
      </c>
      <c r="F40" s="41">
        <f>14000-16900</f>
        <v>-2900</v>
      </c>
      <c r="G40" s="41">
        <f>25600-14800</f>
        <v>10800</v>
      </c>
      <c r="H40" s="41">
        <f>E40-D40</f>
        <v>10900</v>
      </c>
      <c r="I40" s="41">
        <f>F40-E40</f>
        <v>5200</v>
      </c>
      <c r="J40" s="42">
        <f>G40-E40</f>
        <v>18900</v>
      </c>
    </row>
    <row r="42" spans="2:10" x14ac:dyDescent="0.3">
      <c r="B42" s="44" t="s">
        <v>30</v>
      </c>
      <c r="C42" s="45">
        <v>0.2</v>
      </c>
      <c r="D42" s="46"/>
      <c r="E42" s="46"/>
      <c r="F42" s="47"/>
    </row>
    <row r="43" spans="2:10" x14ac:dyDescent="0.3">
      <c r="B43" s="44" t="s">
        <v>31</v>
      </c>
      <c r="C43" s="48" t="s">
        <v>32</v>
      </c>
      <c r="D43" s="48" t="s">
        <v>33</v>
      </c>
      <c r="E43" s="49" t="s">
        <v>34</v>
      </c>
      <c r="F43" s="50"/>
    </row>
    <row r="44" spans="2:10" x14ac:dyDescent="0.3">
      <c r="B44" s="44" t="s">
        <v>35</v>
      </c>
      <c r="C44" s="51">
        <f>IRR(H30:H40)</f>
        <v>0.55933782657371145</v>
      </c>
      <c r="D44" s="52" t="e">
        <f>IRR(I30:I40)</f>
        <v>#NUM!</v>
      </c>
      <c r="E44" s="53">
        <f>IRR(J30:J40)</f>
        <v>0.26290792263146257</v>
      </c>
      <c r="F44" s="54"/>
    </row>
    <row r="45" spans="2:10" x14ac:dyDescent="0.3">
      <c r="B45" s="44" t="s">
        <v>36</v>
      </c>
      <c r="C45" s="41">
        <f>NPV(20%,H31:H40)+H30</f>
        <v>43743.061203341189</v>
      </c>
      <c r="D45" s="41">
        <f>NPV(20%,I31:I40)+I30</f>
        <v>-47676.84577241994</v>
      </c>
      <c r="E45" s="55">
        <f>NPV(20%,J31:J40)+J30</f>
        <v>6278.5109860428456</v>
      </c>
      <c r="F45" s="56"/>
    </row>
    <row r="46" spans="2:10" x14ac:dyDescent="0.3">
      <c r="B46" s="44" t="s">
        <v>37</v>
      </c>
      <c r="C46" s="34" t="s">
        <v>38</v>
      </c>
      <c r="D46" s="34" t="s">
        <v>39</v>
      </c>
      <c r="E46" s="57" t="s">
        <v>38</v>
      </c>
      <c r="F46" s="58"/>
    </row>
    <row r="47" spans="2:10" x14ac:dyDescent="0.3">
      <c r="B47" s="44" t="s">
        <v>40</v>
      </c>
      <c r="C47" s="34" t="s">
        <v>4</v>
      </c>
      <c r="D47" s="34" t="s">
        <v>4</v>
      </c>
      <c r="E47" s="59" t="s">
        <v>3</v>
      </c>
      <c r="F47" s="58"/>
    </row>
    <row r="48" spans="2:10" x14ac:dyDescent="0.3">
      <c r="B48" s="44" t="s">
        <v>41</v>
      </c>
      <c r="C48" s="34" t="s">
        <v>1</v>
      </c>
      <c r="D48" s="34" t="s">
        <v>2</v>
      </c>
      <c r="E48" s="57" t="s">
        <v>4</v>
      </c>
      <c r="F48" s="58"/>
    </row>
    <row r="97" spans="2:6" x14ac:dyDescent="0.3">
      <c r="B97" s="60"/>
      <c r="C97" s="60"/>
      <c r="D97" s="60"/>
      <c r="E97" s="60"/>
      <c r="F97" s="60"/>
    </row>
    <row r="98" spans="2:6" x14ac:dyDescent="0.3">
      <c r="B98" s="61"/>
      <c r="C98" s="62"/>
      <c r="D98" s="62"/>
      <c r="E98" s="62"/>
      <c r="F98" s="62"/>
    </row>
    <row r="99" spans="2:6" x14ac:dyDescent="0.3">
      <c r="B99" s="63"/>
      <c r="C99" s="64"/>
      <c r="D99" s="64"/>
      <c r="E99" s="64"/>
      <c r="F99" s="64"/>
    </row>
  </sheetData>
  <mergeCells count="7">
    <mergeCell ref="A2:I4"/>
    <mergeCell ref="B8:E8"/>
    <mergeCell ref="A8:A9"/>
    <mergeCell ref="B97:F97"/>
    <mergeCell ref="B21:B22"/>
    <mergeCell ref="C21:F21"/>
    <mergeCell ref="C42:E42"/>
  </mergeCells>
  <pageMargins left="0.7" right="0.7" top="0.75" bottom="0.75" header="0.3" footer="0.3"/>
  <pageSetup scale="6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41BFE-2ED3-48CF-9F51-88579CD58011}">
  <dimension ref="A1"/>
  <sheetViews>
    <sheetView workbookViewId="0">
      <selection activeCell="D14" sqref="D14"/>
    </sheetView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CC3D5EE20347D4C8E7B6C78D09573D6" ma:contentTypeVersion="11" ma:contentTypeDescription="Crear nuevo documento." ma:contentTypeScope="" ma:versionID="9659fecc7895367fcb0ecc5e9b7ef54b">
  <xsd:schema xmlns:xsd="http://www.w3.org/2001/XMLSchema" xmlns:xs="http://www.w3.org/2001/XMLSchema" xmlns:p="http://schemas.microsoft.com/office/2006/metadata/properties" xmlns:ns2="81a1f137-0dce-48de-87dc-e646186442ef" xmlns:ns3="8166c9d8-24b3-4905-a1d5-62babcd3670f" targetNamespace="http://schemas.microsoft.com/office/2006/metadata/properties" ma:root="true" ma:fieldsID="c2841cae71d3162f3835f301835be6e9" ns2:_="" ns3:_="">
    <xsd:import namespace="81a1f137-0dce-48de-87dc-e646186442ef"/>
    <xsd:import namespace="8166c9d8-24b3-4905-a1d5-62babcd367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a1f137-0dce-48de-87dc-e646186442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76b84901-0bcd-4e22-a353-cf4e8fed63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66c9d8-24b3-4905-a1d5-62babcd3670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d845638-779e-492a-ba88-0108172afd6c}" ma:internalName="TaxCatchAll" ma:showField="CatchAllData" ma:web="8166c9d8-24b3-4905-a1d5-62babcd367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166c9d8-24b3-4905-a1d5-62babcd3670f" xsi:nil="true"/>
    <lcf76f155ced4ddcb4097134ff3c332f xmlns="81a1f137-0dce-48de-87dc-e646186442e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92659F-E085-4042-BDE8-6779A93A76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a1f137-0dce-48de-87dc-e646186442ef"/>
    <ds:schemaRef ds:uri="8166c9d8-24b3-4905-a1d5-62babcd36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099E37-E228-4760-8B20-056826399491}">
  <ds:schemaRefs>
    <ds:schemaRef ds:uri="http://schemas.microsoft.com/office/2006/metadata/properties"/>
    <ds:schemaRef ds:uri="http://schemas.microsoft.com/office/infopath/2007/PartnerControls"/>
    <ds:schemaRef ds:uri="8166c9d8-24b3-4905-a1d5-62babcd3670f"/>
    <ds:schemaRef ds:uri="81a1f137-0dce-48de-87dc-e646186442ef"/>
  </ds:schemaRefs>
</ds:datastoreItem>
</file>

<file path=customXml/itemProps3.xml><?xml version="1.0" encoding="utf-8"?>
<ds:datastoreItem xmlns:ds="http://schemas.openxmlformats.org/officeDocument/2006/customXml" ds:itemID="{7529DC5D-902A-4325-B91F-303A1EAF3A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EJERCICIO 1</vt:lpstr>
      <vt:lpstr>EJERCICIO 2</vt:lpstr>
      <vt:lpstr>NUEVO TEMA</vt:lpstr>
      <vt:lpstr>'EJERCICIO 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Paz</dc:creator>
  <cp:lastModifiedBy>julio ruiz</cp:lastModifiedBy>
  <dcterms:created xsi:type="dcterms:W3CDTF">2021-10-20T23:11:32Z</dcterms:created>
  <dcterms:modified xsi:type="dcterms:W3CDTF">2022-03-31T23:01:01Z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0x0101009CC3D5EE20347D4C8E7B6C78D09573D6</vt:lpwstr>
  </property>
</Properties>
</file>