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825430D2-48CB-441E-9698-68A64C38E7D8}" xr6:coauthVersionLast="47" xr6:coauthVersionMax="47" xr10:uidLastSave="{00000000-0000-0000-0000-000000000000}"/>
  <bookViews>
    <workbookView xWindow="25490" yWindow="3520" windowWidth="19420" windowHeight="10420" activeTab="3" xr2:uid="{D443460A-3745-4952-9510-0F999FE87534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F19" i="4"/>
  <c r="E21" i="4"/>
  <c r="E20" i="4"/>
  <c r="E19" i="4"/>
  <c r="D21" i="4"/>
  <c r="D20" i="4"/>
  <c r="D19" i="4"/>
  <c r="D14" i="4"/>
  <c r="E14" i="4"/>
  <c r="J17" i="3"/>
  <c r="C14" i="4"/>
  <c r="D13" i="4"/>
  <c r="E13" i="4"/>
  <c r="C13" i="4"/>
  <c r="D17" i="3"/>
  <c r="J15" i="3"/>
  <c r="K15" i="3"/>
  <c r="D15" i="3"/>
  <c r="E15" i="3"/>
  <c r="H15" i="3"/>
  <c r="B15" i="3"/>
  <c r="E17" i="2"/>
  <c r="D15" i="2"/>
  <c r="F27" i="1"/>
  <c r="G25" i="1"/>
  <c r="E19" i="1"/>
</calcChain>
</file>

<file path=xl/sharedStrings.xml><?xml version="1.0" encoding="utf-8"?>
<sst xmlns="http://schemas.openxmlformats.org/spreadsheetml/2006/main" count="85" uniqueCount="60">
  <si>
    <t>A</t>
  </si>
  <si>
    <t>B</t>
  </si>
  <si>
    <t>C</t>
  </si>
  <si>
    <t>Inversión de capital</t>
  </si>
  <si>
    <t>Costos anuales de Operación y Mant</t>
  </si>
  <si>
    <t>Valor de mercado</t>
  </si>
  <si>
    <t>Beneficio anual</t>
  </si>
  <si>
    <t>Vida útil, (años)</t>
  </si>
  <si>
    <t>BENEFICIOS</t>
  </si>
  <si>
    <t>COSTOS</t>
  </si>
  <si>
    <t>COSTO DE LA INVERSION</t>
  </si>
  <si>
    <t>PLAZO</t>
  </si>
  <si>
    <t>20 AÑOS</t>
  </si>
  <si>
    <t>COSTO DE MANTENIMIENTO AÑO</t>
  </si>
  <si>
    <t>TIEMPO DE USO = 2HORAS/PERSONA</t>
  </si>
  <si>
    <t>VALOR = $0.50/HORA</t>
  </si>
  <si>
    <t>USO POR 24,000 PERSONAS AL AÑO</t>
  </si>
  <si>
    <t xml:space="preserve">VALOR ANUAL DE LOS BENEFICIOARO = </t>
  </si>
  <si>
    <t>POR AÑO</t>
  </si>
  <si>
    <t xml:space="preserve">COSTO ANUAL DE LOS COSTOS = </t>
  </si>
  <si>
    <t>150,000(A/P,3%,20)+12000</t>
  </si>
  <si>
    <t xml:space="preserve">B/C = 24,000/22,082.36 = </t>
  </si>
  <si>
    <t xml:space="preserve">COSTO DE LA INVERSION INICIAL </t>
  </si>
  <si>
    <t xml:space="preserve">COSTO ANNUAL DE ADECUACION </t>
  </si>
  <si>
    <t>BENEFICIOS ANUALES</t>
  </si>
  <si>
    <t>CONTRA BENEFICIOS</t>
  </si>
  <si>
    <t>CONTRA BENEFICIOS ANUALES</t>
  </si>
  <si>
    <t>INFINITO</t>
  </si>
  <si>
    <t>CC = VA / i</t>
  </si>
  <si>
    <t>VA = CC*i</t>
  </si>
  <si>
    <t xml:space="preserve">VALOR ANNUAL DE LOS COSTOS = </t>
  </si>
  <si>
    <t xml:space="preserve">B/C ANUAL = </t>
  </si>
  <si>
    <t>OPCION 1</t>
  </si>
  <si>
    <t>AÑO</t>
  </si>
  <si>
    <t>FNE</t>
  </si>
  <si>
    <t xml:space="preserve">VPN = </t>
  </si>
  <si>
    <t>OPCION 2</t>
  </si>
  <si>
    <t xml:space="preserve">VP DE LOS BENEFICIOS = </t>
  </si>
  <si>
    <t xml:space="preserve">VP1 DE LOS COSTOS = </t>
  </si>
  <si>
    <t>COMPARACIONES</t>
  </si>
  <si>
    <t>OPCION 1 VS NA</t>
  </si>
  <si>
    <t>BENEFICIOS INCREMENTALES</t>
  </si>
  <si>
    <t>COCIENTE B/C</t>
  </si>
  <si>
    <t>SE JUSTIFICA RETADOR?</t>
  </si>
  <si>
    <t>OPCION ELEGIDA</t>
  </si>
  <si>
    <t>OPCION ELIMINDA</t>
  </si>
  <si>
    <t xml:space="preserve">VP2 DE LOS COSTOS = </t>
  </si>
  <si>
    <t>INGRESOS</t>
  </si>
  <si>
    <t xml:space="preserve">VP A DE LOS BENEFICIOS = </t>
  </si>
  <si>
    <t>OPCION A</t>
  </si>
  <si>
    <t>OPCION B</t>
  </si>
  <si>
    <t>OPCION C</t>
  </si>
  <si>
    <t xml:space="preserve">VP DE LOS COSTOS = </t>
  </si>
  <si>
    <t>OPCION A VS NA</t>
  </si>
  <si>
    <t>NA</t>
  </si>
  <si>
    <t>OPCION B VS OPCION A</t>
  </si>
  <si>
    <t>NO</t>
  </si>
  <si>
    <t>SI</t>
  </si>
  <si>
    <t>OPCION C VS A</t>
  </si>
  <si>
    <t>COSTOS INCREMENTALES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</si>
</sst>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165" formatCode="&quot;Q&quot;#,##0.00"/>
    <numFmt numFmtId="173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2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5" fontId="0" fillId="0" borderId="0" xfId="0" applyNumberForma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8" fontId="0" fillId="0" borderId="0" xfId="0" applyNumberFormat="1"/>
    <xf numFmtId="8" fontId="4" fillId="0" borderId="0" xfId="0" applyNumberFormat="1" applyFont="1"/>
    <xf numFmtId="173" fontId="5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2" fontId="7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5" fillId="0" borderId="5" xfId="0" applyFont="1" applyBorder="1"/>
    <xf numFmtId="165" fontId="5" fillId="0" borderId="5" xfId="0" applyNumberFormat="1" applyFont="1" applyBorder="1"/>
    <xf numFmtId="0" fontId="1" fillId="3" borderId="3" xfId="0" applyFont="1" applyFill="1" applyBorder="1" applyAlignment="1">
      <alignment vertical="center"/>
    </xf>
    <xf numFmtId="8" fontId="1" fillId="3" borderId="4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8" fontId="1" fillId="4" borderId="4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28351</xdr:colOff>
      <xdr:row>6</xdr:row>
      <xdr:rowOff>145452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36242A-BB10-4E24-AA92-E46DDB40F4AE}"/>
            </a:ext>
          </a:extLst>
        </xdr:cNvPr>
        <xdr:cNvSpPr txBox="1"/>
      </xdr:nvSpPr>
      <xdr:spPr>
        <a:xfrm>
          <a:off x="0" y="0"/>
          <a:ext cx="8745631" cy="12427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PROBLEMA 1  </a:t>
          </a: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parte de la rehabilitación de zonas marginales, el Departamento de Parques y Recreación planea desarrollar el espacio debajo de varios pasos elevados a fin de habilitarlos como canchas de basquetbol, boleibol, golfito y tenis. Se espera que el costo inicial sea de $150 000 por mejoras cuya vida se estima en 20 años. Se proyecta que el costo de mantenimiento anual sea de $12 000. El departamento espera que las instalaciones sean usadas por 24 000 personas al año, con un promedio de 2 horas cada una. El valor de la recreación se ha establecido en forma conservadora en $0.50 por hora. Con una tasa de descuento de 3% anual, ¿cuál es la razón B/C del proyecto?</a:t>
          </a:r>
        </a:p>
        <a:p>
          <a:endParaRPr lang="es-GT" sz="1100"/>
        </a:p>
      </xdr:txBody>
    </xdr:sp>
    <xdr:clientData/>
  </xdr:twoCellAnchor>
  <xdr:twoCellAnchor editAs="oneCell">
    <xdr:from>
      <xdr:col>2</xdr:col>
      <xdr:colOff>463551</xdr:colOff>
      <xdr:row>7</xdr:row>
      <xdr:rowOff>152400</xdr:rowOff>
    </xdr:from>
    <xdr:to>
      <xdr:col>7</xdr:col>
      <xdr:colOff>765755</xdr:colOff>
      <xdr:row>11</xdr:row>
      <xdr:rowOff>40723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45B603-E7B6-4035-B5A6-2D96A2F9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1051" y="1441450"/>
          <a:ext cx="4436110" cy="6376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1</xdr:rowOff>
    </xdr:from>
    <xdr:to>
      <xdr:col>5</xdr:col>
      <xdr:colOff>79016</xdr:colOff>
      <xdr:row>21</xdr:row>
      <xdr:rowOff>152052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F37269-BE74-46EB-8EBB-48F724934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261" y="3462131"/>
          <a:ext cx="2468217" cy="516486"/>
        </a:xfrm>
        <a:prstGeom prst="rect">
          <a:avLst/>
        </a:prstGeom>
      </xdr:spPr>
    </xdr:pic>
    <xdr:clientData/>
  </xdr:twoCellAnchor>
  <xdr:twoCellAnchor editAs="oneCell">
    <xdr:from>
      <xdr:col>6</xdr:col>
      <xdr:colOff>1520</xdr:colOff>
      <xdr:row>24</xdr:row>
      <xdr:rowOff>168634</xdr:rowOff>
    </xdr:from>
    <xdr:to>
      <xdr:col>10</xdr:col>
      <xdr:colOff>698812</xdr:colOff>
      <xdr:row>30</xdr:row>
      <xdr:rowOff>30537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84B6757-4019-4B29-A2AD-F5E8BA96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5433" y="4541851"/>
          <a:ext cx="4225683" cy="971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728345</xdr:colOff>
      <xdr:row>5</xdr:row>
      <xdr:rowOff>34655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16CF9A1-2A5E-4BEA-BCFB-899FC04D197E}"/>
            </a:ext>
          </a:extLst>
        </xdr:cNvPr>
        <xdr:cNvSpPr txBox="1"/>
      </xdr:nvSpPr>
      <xdr:spPr>
        <a:xfrm>
          <a:off x="0" y="0"/>
          <a:ext cx="9445625" cy="94905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PROBLEMA 2  </a:t>
          </a: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jefe de bomberos de una ciudad mediana ha estimado que el costo inicial de una estación nueva es de $4 millones. Se calcula que los costos de adecuación anual son de $290 000. También se ha identificado que los beneficios para los ciudadanos son de $550 000 anuales y las pérdidas de $90 000 (contra beneficios).  Use una tasa de descuento de 4% por año para determinar si la estación tiene justificación económica, por medio de la razón B/C convencional</a:t>
          </a:r>
        </a:p>
        <a:p>
          <a:endParaRPr lang="es-GT" sz="1100"/>
        </a:p>
      </xdr:txBody>
    </xdr:sp>
    <xdr:clientData/>
  </xdr:twoCellAnchor>
  <xdr:twoCellAnchor editAs="oneCell">
    <xdr:from>
      <xdr:col>7</xdr:col>
      <xdr:colOff>62230</xdr:colOff>
      <xdr:row>11</xdr:row>
      <xdr:rowOff>91440</xdr:rowOff>
    </xdr:from>
    <xdr:to>
      <xdr:col>10</xdr:col>
      <xdr:colOff>567690</xdr:colOff>
      <xdr:row>12</xdr:row>
      <xdr:rowOff>110777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44EEF5-A972-4CE4-A224-5D5F130B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7380" y="3196590"/>
          <a:ext cx="2876550" cy="556547"/>
        </a:xfrm>
        <a:prstGeom prst="rect">
          <a:avLst/>
        </a:prstGeom>
      </xdr:spPr>
    </xdr:pic>
    <xdr:clientData/>
  </xdr:twoCellAnchor>
  <xdr:twoCellAnchor editAs="oneCell">
    <xdr:from>
      <xdr:col>1</xdr:col>
      <xdr:colOff>542290</xdr:colOff>
      <xdr:row>17</xdr:row>
      <xdr:rowOff>111742</xdr:rowOff>
    </xdr:from>
    <xdr:to>
      <xdr:col>10</xdr:col>
      <xdr:colOff>34809</xdr:colOff>
      <xdr:row>27</xdr:row>
      <xdr:rowOff>130639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EA9635-E1AD-49EB-BF24-293DB6FE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040" y="3839192"/>
          <a:ext cx="7195069" cy="18603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530823</xdr:colOff>
      <xdr:row>4</xdr:row>
      <xdr:rowOff>158751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ED3597-388C-42A7-B13D-7B3562327DB7}"/>
            </a:ext>
          </a:extLst>
        </xdr:cNvPr>
        <xdr:cNvSpPr txBox="1"/>
      </xdr:nvSpPr>
      <xdr:spPr>
        <a:xfrm>
          <a:off x="0" y="0"/>
          <a:ext cx="8455623" cy="89027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PROBLEMA 3   </a:t>
          </a: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inversionista tiene dos opciones de invertir su dinero.  En la primera opción invierte Q 200,000.00 y le retornará Q 90,000 al final de cada año por los próximos 4 años, y la segunda opción que consiste en invertir hoy Q 300,000 y recibir Q 650,000 al final de 4 años.  Si la tasa de interés es del 15% efectivo anual, determinar la mejor alternativa, utilizando </a:t>
          </a:r>
          <a:r>
            <a:rPr lang="es-GT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 análisis B/C incremental.</a:t>
          </a:r>
        </a:p>
        <a:p>
          <a:endParaRPr lang="es-GT" sz="1100"/>
        </a:p>
      </xdr:txBody>
    </xdr:sp>
    <xdr:clientData/>
  </xdr:twoCellAnchor>
  <xdr:twoCellAnchor editAs="oneCell">
    <xdr:from>
      <xdr:col>2</xdr:col>
      <xdr:colOff>185199</xdr:colOff>
      <xdr:row>19</xdr:row>
      <xdr:rowOff>60270</xdr:rowOff>
    </xdr:from>
    <xdr:to>
      <xdr:col>8</xdr:col>
      <xdr:colOff>3059</xdr:colOff>
      <xdr:row>22</xdr:row>
      <xdr:rowOff>41636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53AEF5-AFF3-467B-ADA1-4B919DD1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025" y="3538966"/>
          <a:ext cx="4881681" cy="533098"/>
        </a:xfrm>
        <a:prstGeom prst="rect">
          <a:avLst/>
        </a:prstGeom>
      </xdr:spPr>
    </xdr:pic>
    <xdr:clientData/>
  </xdr:twoCellAnchor>
  <xdr:twoCellAnchor editAs="oneCell">
    <xdr:from>
      <xdr:col>0</xdr:col>
      <xdr:colOff>445990</xdr:colOff>
      <xdr:row>29</xdr:row>
      <xdr:rowOff>57394</xdr:rowOff>
    </xdr:from>
    <xdr:to>
      <xdr:col>9</xdr:col>
      <xdr:colOff>689275</xdr:colOff>
      <xdr:row>33</xdr:row>
      <xdr:rowOff>156037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BB0EA72-A561-4FB6-8AEF-72BA6993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990" y="5733742"/>
          <a:ext cx="7236347" cy="832593"/>
        </a:xfrm>
        <a:prstGeom prst="rect">
          <a:avLst/>
        </a:prstGeom>
      </xdr:spPr>
    </xdr:pic>
    <xdr:clientData/>
  </xdr:twoCellAnchor>
  <xdr:twoCellAnchor editAs="oneCell">
    <xdr:from>
      <xdr:col>3</xdr:col>
      <xdr:colOff>1082703</xdr:colOff>
      <xdr:row>22</xdr:row>
      <xdr:rowOff>137603</xdr:rowOff>
    </xdr:from>
    <xdr:to>
      <xdr:col>5</xdr:col>
      <xdr:colOff>570009</xdr:colOff>
      <xdr:row>29</xdr:row>
      <xdr:rowOff>30689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DA5A49-C147-4BC7-864B-30479DBC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1573" y="4162951"/>
          <a:ext cx="1795393" cy="15390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60287</xdr:rowOff>
    </xdr:from>
    <xdr:to>
      <xdr:col>5</xdr:col>
      <xdr:colOff>156881</xdr:colOff>
      <xdr:row>1</xdr:row>
      <xdr:rowOff>182095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FFA3749-E1B6-435F-8A93-8F2E2D713A08}"/>
            </a:ext>
          </a:extLst>
        </xdr:cNvPr>
        <xdr:cNvSpPr txBox="1"/>
      </xdr:nvSpPr>
      <xdr:spPr>
        <a:xfrm>
          <a:off x="0" y="60287"/>
          <a:ext cx="6123341" cy="30468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PROBLEMA 4     </a:t>
          </a: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¿Qué alternativa es mejor con base a un análisis B/C?  Use tasa del 10%</a:t>
          </a:r>
        </a:p>
        <a:p>
          <a:endParaRPr lang="es-GT" sz="1100"/>
        </a:p>
      </xdr:txBody>
    </xdr:sp>
    <xdr:clientData/>
  </xdr:twoCellAnchor>
  <xdr:oneCellAnchor>
    <xdr:from>
      <xdr:col>5</xdr:col>
      <xdr:colOff>347383</xdr:colOff>
      <xdr:row>5</xdr:row>
      <xdr:rowOff>5603</xdr:rowOff>
    </xdr:from>
    <xdr:ext cx="2399182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08BC1BA-82F1-4F70-A55C-9E27B38BB9D4}"/>
                </a:ext>
              </a:extLst>
            </xdr:cNvPr>
            <xdr:cNvSpPr txBox="1"/>
          </xdr:nvSpPr>
          <xdr:spPr>
            <a:xfrm>
              <a:off x="6633883" y="1125743"/>
              <a:ext cx="239918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𝐵𝑒𝑛𝑒𝑓𝑖𝑐𝑖𝑜𝑠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𝐶𝑜𝑛𝑡𝑟𝑎𝑏𝑒𝑛𝑒𝑓𝑖𝑐𝑖𝑜𝑠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𝐶𝑜𝑠𝑡𝑜𝑠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𝑉𝑎𝑙𝑜𝑟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𝑠𝑎𝑙𝑣𝑎𝑚𝑒𝑛𝑡𝑜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08BC1BA-82F1-4F70-A55C-9E27B38BB9D4}"/>
                </a:ext>
              </a:extLst>
            </xdr:cNvPr>
            <xdr:cNvSpPr txBox="1"/>
          </xdr:nvSpPr>
          <xdr:spPr>
            <a:xfrm>
              <a:off x="6633883" y="1125743"/>
              <a:ext cx="2399182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𝐵/𝐶=((𝐵𝑒𝑛𝑒𝑓𝑖𝑐𝑖𝑜𝑠−𝐶𝑜𝑛𝑡𝑟𝑎𝑏𝑒𝑛𝑒𝑓𝑖𝑐𝑖𝑜𝑠))/((𝐶𝑜𝑠𝑡𝑜𝑠 −𝑉𝑎𝑙𝑜𝑟 𝑑𝑒 𝑠𝑎𝑙𝑣𝑎𝑚𝑒𝑛𝑡𝑜))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5</xdr:col>
      <xdr:colOff>397566</xdr:colOff>
      <xdr:row>11</xdr:row>
      <xdr:rowOff>90699</xdr:rowOff>
    </xdr:from>
    <xdr:to>
      <xdr:col>8</xdr:col>
      <xdr:colOff>298617</xdr:colOff>
      <xdr:row>15</xdr:row>
      <xdr:rowOff>83350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3D582A-E891-48FA-AE6E-05F01371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5305" y="2172395"/>
          <a:ext cx="2396877" cy="72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A45A-A05F-4761-B0D5-07BE22CEA890}">
  <dimension ref="A14:J27"/>
  <sheetViews>
    <sheetView topLeftCell="A16" zoomScale="115" zoomScaleNormal="115" workbookViewId="0">
      <selection activeCell="E30" sqref="E30"/>
    </sheetView>
  </sheetViews>
  <sheetFormatPr baseColWidth="10" defaultRowHeight="14.4" x14ac:dyDescent="0.3"/>
  <cols>
    <col min="6" max="6" width="12" bestFit="1" customWidth="1"/>
    <col min="7" max="7" width="13.6640625" customWidth="1"/>
    <col min="8" max="8" width="14.5546875" customWidth="1"/>
  </cols>
  <sheetData>
    <row r="14" spans="1:10" x14ac:dyDescent="0.3">
      <c r="A14" s="6" t="s">
        <v>8</v>
      </c>
      <c r="E14" s="6" t="s">
        <v>9</v>
      </c>
      <c r="J14" s="6" t="s">
        <v>11</v>
      </c>
    </row>
    <row r="15" spans="1:10" x14ac:dyDescent="0.3">
      <c r="A15" t="s">
        <v>16</v>
      </c>
      <c r="E15" t="s">
        <v>10</v>
      </c>
      <c r="H15" s="5">
        <v>150000</v>
      </c>
      <c r="J15" t="s">
        <v>12</v>
      </c>
    </row>
    <row r="16" spans="1:10" x14ac:dyDescent="0.3">
      <c r="A16" t="s">
        <v>14</v>
      </c>
      <c r="E16" t="s">
        <v>13</v>
      </c>
      <c r="H16" s="5">
        <v>12000</v>
      </c>
    </row>
    <row r="17" spans="1:8" x14ac:dyDescent="0.3">
      <c r="A17" t="s">
        <v>15</v>
      </c>
    </row>
    <row r="19" spans="1:8" x14ac:dyDescent="0.3">
      <c r="A19" s="8" t="s">
        <v>17</v>
      </c>
      <c r="E19" s="7">
        <f>24000*2*0.5</f>
        <v>24000</v>
      </c>
      <c r="F19" s="8" t="s">
        <v>18</v>
      </c>
    </row>
    <row r="25" spans="1:8" x14ac:dyDescent="0.3">
      <c r="A25" s="8" t="s">
        <v>19</v>
      </c>
      <c r="D25" t="s">
        <v>20</v>
      </c>
      <c r="G25" s="10">
        <f>PMT(3%,20,-150000)+12000</f>
        <v>22082.356139528871</v>
      </c>
      <c r="H25" s="8" t="s">
        <v>18</v>
      </c>
    </row>
    <row r="27" spans="1:8" ht="15.6" x14ac:dyDescent="0.3">
      <c r="D27" t="s">
        <v>21</v>
      </c>
      <c r="F27" s="11">
        <f>E19/G25</f>
        <v>1.0868405458346186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D32A-7BF9-4963-A8E7-F030D298FD4A}">
  <dimension ref="A7:K19"/>
  <sheetViews>
    <sheetView workbookViewId="0">
      <selection activeCell="D12" sqref="D12"/>
    </sheetView>
  </sheetViews>
  <sheetFormatPr baseColWidth="10" defaultRowHeight="14.4" x14ac:dyDescent="0.3"/>
  <cols>
    <col min="4" max="4" width="14.33203125" customWidth="1"/>
    <col min="5" max="5" width="15.6640625" bestFit="1" customWidth="1"/>
    <col min="7" max="7" width="12.88671875" bestFit="1" customWidth="1"/>
    <col min="11" max="11" width="16.77734375" customWidth="1"/>
  </cols>
  <sheetData>
    <row r="7" spans="1:11" ht="18" x14ac:dyDescent="0.35">
      <c r="A7" s="14" t="s">
        <v>8</v>
      </c>
      <c r="B7" s="14"/>
      <c r="C7" s="14"/>
      <c r="D7" s="14" t="s">
        <v>9</v>
      </c>
      <c r="E7" s="14"/>
      <c r="F7" s="14"/>
      <c r="G7" s="14"/>
      <c r="H7" s="14"/>
      <c r="I7" s="14" t="s">
        <v>11</v>
      </c>
    </row>
    <row r="8" spans="1:11" x14ac:dyDescent="0.3">
      <c r="A8" t="s">
        <v>24</v>
      </c>
      <c r="C8" s="5">
        <v>550000</v>
      </c>
      <c r="D8" t="s">
        <v>22</v>
      </c>
      <c r="G8" s="5">
        <v>4000000</v>
      </c>
      <c r="I8" t="s">
        <v>27</v>
      </c>
    </row>
    <row r="9" spans="1:11" x14ac:dyDescent="0.3">
      <c r="D9" t="s">
        <v>23</v>
      </c>
      <c r="G9" s="5">
        <v>290000</v>
      </c>
    </row>
    <row r="11" spans="1:11" ht="25.8" x14ac:dyDescent="0.5">
      <c r="A11" s="13" t="s">
        <v>25</v>
      </c>
      <c r="I11" s="15" t="s">
        <v>28</v>
      </c>
      <c r="K11" s="16" t="s">
        <v>29</v>
      </c>
    </row>
    <row r="12" spans="1:11" ht="43.2" x14ac:dyDescent="0.3">
      <c r="A12" s="12" t="s">
        <v>26</v>
      </c>
      <c r="B12" s="5">
        <v>90000</v>
      </c>
    </row>
    <row r="15" spans="1:11" x14ac:dyDescent="0.3">
      <c r="A15" t="s">
        <v>30</v>
      </c>
      <c r="D15" s="5">
        <f>4000000*0.04+290000</f>
        <v>450000</v>
      </c>
    </row>
    <row r="17" spans="4:8" ht="18" x14ac:dyDescent="0.35">
      <c r="D17" s="17" t="s">
        <v>31</v>
      </c>
      <c r="E17" s="18">
        <f>((550000-90000)/450000)</f>
        <v>1.0222222222222221</v>
      </c>
    </row>
    <row r="19" spans="4:8" x14ac:dyDescent="0.3">
      <c r="H19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9E75-8D67-4B11-A23D-71C22DBEAF79}">
  <dimension ref="A8:K29"/>
  <sheetViews>
    <sheetView topLeftCell="A22" zoomScale="115" zoomScaleNormal="115" workbookViewId="0">
      <selection activeCell="D23" sqref="D23:D29"/>
    </sheetView>
  </sheetViews>
  <sheetFormatPr baseColWidth="10" defaultRowHeight="14.4" x14ac:dyDescent="0.3"/>
  <cols>
    <col min="2" max="2" width="13.6640625" customWidth="1"/>
    <col min="3" max="3" width="3.88671875" customWidth="1"/>
    <col min="4" max="4" width="16.33203125" customWidth="1"/>
    <col min="5" max="5" width="17.44140625" customWidth="1"/>
    <col min="8" max="8" width="13" customWidth="1"/>
    <col min="9" max="9" width="3" customWidth="1"/>
    <col min="10" max="10" width="13.44140625" customWidth="1"/>
    <col min="11" max="11" width="16.21875" customWidth="1"/>
  </cols>
  <sheetData>
    <row r="8" spans="1:11" x14ac:dyDescent="0.3">
      <c r="A8" s="21" t="s">
        <v>32</v>
      </c>
      <c r="B8" s="21"/>
      <c r="C8" s="21"/>
      <c r="D8" s="21"/>
      <c r="E8" s="21"/>
      <c r="G8" s="21" t="s">
        <v>36</v>
      </c>
      <c r="H8" s="21"/>
      <c r="I8" s="21"/>
      <c r="J8" s="21"/>
      <c r="K8" s="21"/>
    </row>
    <row r="9" spans="1:11" x14ac:dyDescent="0.3">
      <c r="A9" s="22" t="s">
        <v>33</v>
      </c>
      <c r="B9" s="22" t="s">
        <v>34</v>
      </c>
      <c r="C9" s="22"/>
      <c r="D9" s="22" t="s">
        <v>8</v>
      </c>
      <c r="E9" s="22" t="s">
        <v>9</v>
      </c>
      <c r="G9" s="22" t="s">
        <v>33</v>
      </c>
      <c r="H9" s="22" t="s">
        <v>34</v>
      </c>
      <c r="I9" s="22"/>
      <c r="J9" s="22" t="s">
        <v>8</v>
      </c>
      <c r="K9" s="22" t="s">
        <v>9</v>
      </c>
    </row>
    <row r="10" spans="1:11" x14ac:dyDescent="0.3">
      <c r="A10" s="22">
        <v>0</v>
      </c>
      <c r="B10" s="23">
        <v>-200000</v>
      </c>
      <c r="C10" s="22"/>
      <c r="D10" s="22"/>
      <c r="E10" s="23">
        <v>200000</v>
      </c>
      <c r="G10" s="22">
        <v>0</v>
      </c>
      <c r="H10" s="23">
        <v>-300000</v>
      </c>
      <c r="I10" s="22"/>
      <c r="J10" s="22"/>
      <c r="K10" s="23">
        <v>300000</v>
      </c>
    </row>
    <row r="11" spans="1:11" x14ac:dyDescent="0.3">
      <c r="A11" s="22">
        <v>1</v>
      </c>
      <c r="B11" s="23">
        <v>90000</v>
      </c>
      <c r="C11" s="22"/>
      <c r="D11" s="23">
        <v>90000</v>
      </c>
      <c r="E11" s="22"/>
      <c r="G11" s="22">
        <v>1</v>
      </c>
      <c r="H11" s="23">
        <v>0</v>
      </c>
      <c r="I11" s="22"/>
      <c r="J11" s="23">
        <v>0</v>
      </c>
      <c r="K11" s="22"/>
    </row>
    <row r="12" spans="1:11" x14ac:dyDescent="0.3">
      <c r="A12" s="22">
        <v>2</v>
      </c>
      <c r="B12" s="23">
        <v>90000</v>
      </c>
      <c r="C12" s="22"/>
      <c r="D12" s="23">
        <v>90000</v>
      </c>
      <c r="E12" s="22"/>
      <c r="G12" s="22">
        <v>2</v>
      </c>
      <c r="H12" s="23">
        <v>0</v>
      </c>
      <c r="I12" s="22"/>
      <c r="J12" s="23">
        <v>0</v>
      </c>
      <c r="K12" s="22"/>
    </row>
    <row r="13" spans="1:11" x14ac:dyDescent="0.3">
      <c r="A13" s="22">
        <v>3</v>
      </c>
      <c r="B13" s="23">
        <v>90000</v>
      </c>
      <c r="C13" s="22"/>
      <c r="D13" s="23">
        <v>90000</v>
      </c>
      <c r="E13" s="22"/>
      <c r="G13" s="22">
        <v>3</v>
      </c>
      <c r="H13" s="23">
        <v>0</v>
      </c>
      <c r="I13" s="22"/>
      <c r="J13" s="23">
        <v>0</v>
      </c>
      <c r="K13" s="22"/>
    </row>
    <row r="14" spans="1:11" x14ac:dyDescent="0.3">
      <c r="A14" s="22">
        <v>4</v>
      </c>
      <c r="B14" s="23">
        <v>90000</v>
      </c>
      <c r="C14" s="22"/>
      <c r="D14" s="23">
        <v>90000</v>
      </c>
      <c r="E14" s="22"/>
      <c r="G14" s="22">
        <v>4</v>
      </c>
      <c r="H14" s="23">
        <v>650000</v>
      </c>
      <c r="I14" s="22"/>
      <c r="J14" s="23">
        <v>650000</v>
      </c>
      <c r="K14" s="22"/>
    </row>
    <row r="15" spans="1:11" ht="15.6" x14ac:dyDescent="0.3">
      <c r="A15" s="24" t="s">
        <v>35</v>
      </c>
      <c r="B15" s="25">
        <f>NPV(15%,B11:B14)+B10</f>
        <v>56948.052644180163</v>
      </c>
      <c r="C15" s="25"/>
      <c r="D15" s="25">
        <f t="shared" ref="C15:E15" si="0">NPV(15%,D11:D14)+D10</f>
        <v>256948.05264418016</v>
      </c>
      <c r="E15" s="25">
        <f t="shared" si="0"/>
        <v>200000</v>
      </c>
      <c r="G15" s="24" t="s">
        <v>35</v>
      </c>
      <c r="H15" s="25">
        <f>NPV(15%,H11:H14)+H10</f>
        <v>71639.609635471716</v>
      </c>
      <c r="I15" s="25"/>
      <c r="J15" s="25">
        <f t="shared" ref="I15:K17" si="1">NPV(15%,J11:J14)+J10</f>
        <v>371639.60963547172</v>
      </c>
      <c r="K15" s="25">
        <f t="shared" si="1"/>
        <v>300000</v>
      </c>
    </row>
    <row r="17" spans="1:10" ht="15.6" x14ac:dyDescent="0.3">
      <c r="A17" t="s">
        <v>37</v>
      </c>
      <c r="D17" s="9">
        <f>PV(15%,4,-D14)</f>
        <v>256948.05264418002</v>
      </c>
      <c r="G17" t="s">
        <v>37</v>
      </c>
      <c r="J17" s="25">
        <f t="shared" si="1"/>
        <v>735852.45969292149</v>
      </c>
    </row>
    <row r="18" spans="1:10" x14ac:dyDescent="0.3">
      <c r="A18" t="s">
        <v>38</v>
      </c>
      <c r="D18" s="23">
        <v>200000</v>
      </c>
      <c r="G18" t="s">
        <v>46</v>
      </c>
      <c r="J18" s="23">
        <v>300000</v>
      </c>
    </row>
    <row r="24" spans="1:10" x14ac:dyDescent="0.3">
      <c r="D24" s="6" t="s">
        <v>39</v>
      </c>
      <c r="E24" s="20" t="s">
        <v>40</v>
      </c>
    </row>
    <row r="25" spans="1:10" ht="28.8" x14ac:dyDescent="0.3">
      <c r="D25" s="12" t="s">
        <v>41</v>
      </c>
    </row>
    <row r="26" spans="1:10" x14ac:dyDescent="0.3">
      <c r="D26" t="s">
        <v>42</v>
      </c>
    </row>
    <row r="27" spans="1:10" ht="28.8" x14ac:dyDescent="0.3">
      <c r="D27" s="12" t="s">
        <v>43</v>
      </c>
    </row>
    <row r="28" spans="1:10" x14ac:dyDescent="0.3">
      <c r="D28" t="s">
        <v>45</v>
      </c>
    </row>
    <row r="29" spans="1:10" x14ac:dyDescent="0.3">
      <c r="D29" t="s">
        <v>44</v>
      </c>
    </row>
  </sheetData>
  <mergeCells count="2">
    <mergeCell ref="A8:E8"/>
    <mergeCell ref="G8:K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BD86-A393-4671-B6AC-45AAAF72139F}">
  <dimension ref="A3:F24"/>
  <sheetViews>
    <sheetView tabSelected="1" topLeftCell="A16" zoomScale="115" zoomScaleNormal="115" workbookViewId="0">
      <selection activeCell="B20" sqref="B20"/>
    </sheetView>
  </sheetViews>
  <sheetFormatPr baseColWidth="10" defaultRowHeight="14.4" x14ac:dyDescent="0.3"/>
  <cols>
    <col min="2" max="2" width="31" bestFit="1" customWidth="1"/>
    <col min="3" max="3" width="17.44140625" customWidth="1"/>
    <col min="4" max="4" width="15.33203125" customWidth="1"/>
    <col min="5" max="5" width="20" customWidth="1"/>
    <col min="6" max="6" width="13.21875" bestFit="1" customWidth="1"/>
  </cols>
  <sheetData>
    <row r="3" spans="1:5" ht="15" thickBot="1" x14ac:dyDescent="0.35"/>
    <row r="4" spans="1:5" ht="15" thickBot="1" x14ac:dyDescent="0.35">
      <c r="B4" s="2"/>
      <c r="C4" s="3" t="s">
        <v>0</v>
      </c>
      <c r="D4" s="3" t="s">
        <v>1</v>
      </c>
      <c r="E4" s="3" t="s">
        <v>2</v>
      </c>
    </row>
    <row r="5" spans="1:5" ht="15" thickBot="1" x14ac:dyDescent="0.35">
      <c r="A5" t="s">
        <v>9</v>
      </c>
      <c r="B5" s="26" t="s">
        <v>3</v>
      </c>
      <c r="C5" s="27">
        <v>8500000</v>
      </c>
      <c r="D5" s="27">
        <v>10000000</v>
      </c>
      <c r="E5" s="27">
        <v>12000000</v>
      </c>
    </row>
    <row r="6" spans="1:5" ht="15" thickBot="1" x14ac:dyDescent="0.35">
      <c r="B6" s="26" t="s">
        <v>4</v>
      </c>
      <c r="C6" s="27">
        <v>750000</v>
      </c>
      <c r="D6" s="27">
        <v>725000</v>
      </c>
      <c r="E6" s="27">
        <v>700000</v>
      </c>
    </row>
    <row r="7" spans="1:5" ht="15" thickBot="1" x14ac:dyDescent="0.35">
      <c r="B7" s="26" t="s">
        <v>5</v>
      </c>
      <c r="C7" s="27">
        <v>1250000</v>
      </c>
      <c r="D7" s="27">
        <v>1750000</v>
      </c>
      <c r="E7" s="27">
        <v>2000000</v>
      </c>
    </row>
    <row r="8" spans="1:5" ht="15" thickBot="1" x14ac:dyDescent="0.35">
      <c r="A8" t="s">
        <v>47</v>
      </c>
      <c r="B8" s="28" t="s">
        <v>6</v>
      </c>
      <c r="C8" s="29">
        <v>2150000</v>
      </c>
      <c r="D8" s="29">
        <v>2265000</v>
      </c>
      <c r="E8" s="29">
        <v>2500000</v>
      </c>
    </row>
    <row r="9" spans="1:5" ht="15" thickBot="1" x14ac:dyDescent="0.35">
      <c r="B9" s="1" t="s">
        <v>7</v>
      </c>
      <c r="C9" s="4">
        <v>50</v>
      </c>
      <c r="D9" s="4">
        <v>50</v>
      </c>
      <c r="E9" s="4">
        <v>50</v>
      </c>
    </row>
    <row r="12" spans="1:5" x14ac:dyDescent="0.3">
      <c r="C12" s="31" t="s">
        <v>49</v>
      </c>
      <c r="D12" s="31" t="s">
        <v>50</v>
      </c>
      <c r="E12" s="31" t="s">
        <v>51</v>
      </c>
    </row>
    <row r="13" spans="1:5" x14ac:dyDescent="0.3">
      <c r="B13" s="30" t="s">
        <v>48</v>
      </c>
      <c r="C13" s="9">
        <f>PV(10%,50,-C8)</f>
        <v>21316851.147490736</v>
      </c>
      <c r="D13" s="9">
        <f t="shared" ref="D13:E13" si="0">PV(10%,50,-D8)</f>
        <v>22457054.813519314</v>
      </c>
      <c r="E13" s="32">
        <f t="shared" si="0"/>
        <v>24787036.218012486</v>
      </c>
    </row>
    <row r="14" spans="1:5" x14ac:dyDescent="0.3">
      <c r="B14" s="30" t="s">
        <v>52</v>
      </c>
      <c r="C14" s="5">
        <f>C5+PV(10%,50,-C6)-PV(10%,50,,-C7)</f>
        <v>15925462.67630437</v>
      </c>
      <c r="D14" s="5">
        <f t="shared" ref="D14:E14" si="1">D5+PV(10%,50,-D6)-PV(10%,50,,-D7)</f>
        <v>17173333.038484495</v>
      </c>
      <c r="E14" s="33">
        <f t="shared" si="1"/>
        <v>18923333.038484495</v>
      </c>
    </row>
    <row r="18" spans="3:6" x14ac:dyDescent="0.3">
      <c r="C18" s="38" t="s">
        <v>39</v>
      </c>
      <c r="D18" s="34" t="s">
        <v>53</v>
      </c>
      <c r="E18" s="34" t="s">
        <v>55</v>
      </c>
      <c r="F18" s="34" t="s">
        <v>58</v>
      </c>
    </row>
    <row r="19" spans="3:6" ht="28.8" x14ac:dyDescent="0.3">
      <c r="C19" s="39" t="s">
        <v>41</v>
      </c>
      <c r="D19" s="35">
        <f>C13-0</f>
        <v>21316851.147490736</v>
      </c>
      <c r="E19" s="35">
        <f>D13-C13</f>
        <v>1140203.6660285778</v>
      </c>
      <c r="F19" s="35">
        <f>E13-C13</f>
        <v>3470185.0705217496</v>
      </c>
    </row>
    <row r="20" spans="3:6" ht="28.8" x14ac:dyDescent="0.3">
      <c r="C20" s="39" t="s">
        <v>59</v>
      </c>
      <c r="D20" s="36">
        <f>C14-0</f>
        <v>15925462.67630437</v>
      </c>
      <c r="E20" s="36">
        <f>D14-C14</f>
        <v>1247870.362180125</v>
      </c>
      <c r="F20" s="36">
        <f>E14-C14</f>
        <v>2997870.362180125</v>
      </c>
    </row>
    <row r="21" spans="3:6" x14ac:dyDescent="0.3">
      <c r="C21" s="34" t="s">
        <v>42</v>
      </c>
      <c r="D21" s="37">
        <f>D19/D20</f>
        <v>1.3385388908799654</v>
      </c>
      <c r="E21" s="37">
        <f>E19/E20</f>
        <v>0.91371964635537528</v>
      </c>
      <c r="F21" s="37">
        <f>F19/F20</f>
        <v>1.157550077648503</v>
      </c>
    </row>
    <row r="22" spans="3:6" ht="28.8" x14ac:dyDescent="0.3">
      <c r="C22" s="39" t="s">
        <v>43</v>
      </c>
      <c r="D22" s="34" t="s">
        <v>57</v>
      </c>
      <c r="E22" s="34" t="s">
        <v>56</v>
      </c>
      <c r="F22" s="34" t="s">
        <v>57</v>
      </c>
    </row>
    <row r="23" spans="3:6" x14ac:dyDescent="0.3">
      <c r="C23" s="34" t="s">
        <v>45</v>
      </c>
      <c r="D23" s="34" t="s">
        <v>54</v>
      </c>
      <c r="E23" s="34" t="s">
        <v>1</v>
      </c>
      <c r="F23" s="34" t="s">
        <v>0</v>
      </c>
    </row>
    <row r="24" spans="3:6" x14ac:dyDescent="0.3">
      <c r="C24" s="34" t="s">
        <v>44</v>
      </c>
      <c r="D24" s="34" t="s">
        <v>0</v>
      </c>
      <c r="E24" s="34" t="s">
        <v>0</v>
      </c>
      <c r="F24" s="40" t="s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5CAB9C5-9AA6-4FA2-97DC-6FB2311E94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521118-DFEC-4A8C-8602-1714218AE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E42A81-8798-4A63-9784-50F541841B97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</cp:lastModifiedBy>
  <dcterms:created xsi:type="dcterms:W3CDTF">2022-04-07T20:17:47Z</dcterms:created>
  <dcterms:modified xsi:type="dcterms:W3CDTF">2022-04-07T23:01:57Z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