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Primer ciclo 2022\Ing. economica\"/>
    </mc:Choice>
  </mc:AlternateContent>
  <xr:revisionPtr revIDLastSave="0" documentId="13_ncr:1_{ADBD18B8-B133-4D11-8662-FBE4573A79BC}" xr6:coauthVersionLast="47" xr6:coauthVersionMax="47" xr10:uidLastSave="{00000000-0000-0000-0000-000000000000}"/>
  <bookViews>
    <workbookView xWindow="-108" yWindow="-108" windowWidth="23256" windowHeight="13176" activeTab="1" xr2:uid="{7EA8C7FD-3ED7-4F43-A590-FB2438D8299B}"/>
  </bookViews>
  <sheets>
    <sheet name="TITULO" sheetId="4" r:id="rId1"/>
    <sheet name="Problema 1" sheetId="1" r:id="rId2"/>
    <sheet name="Problema 2" sheetId="3" r:id="rId3"/>
    <sheet name="Problema 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2" l="1"/>
  <c r="F11" i="2"/>
  <c r="I11" i="2" s="1"/>
  <c r="G11" i="2"/>
  <c r="H11" i="2"/>
  <c r="J11" i="2"/>
  <c r="K11" i="2"/>
  <c r="K15" i="2" s="1"/>
  <c r="D22" i="2" s="1"/>
  <c r="L11" i="2"/>
  <c r="E12" i="2"/>
  <c r="F12" i="2"/>
  <c r="I12" i="2" s="1"/>
  <c r="G12" i="2"/>
  <c r="H12" i="2"/>
  <c r="J12" i="2"/>
  <c r="K12" i="2"/>
  <c r="L12" i="2"/>
  <c r="E13" i="2"/>
  <c r="F13" i="2"/>
  <c r="I13" i="2" s="1"/>
  <c r="G13" i="2"/>
  <c r="H13" i="2"/>
  <c r="J13" i="2"/>
  <c r="K13" i="2"/>
  <c r="L13" i="2"/>
  <c r="E14" i="2"/>
  <c r="F14" i="2"/>
  <c r="I14" i="2" s="1"/>
  <c r="G14" i="2"/>
  <c r="H14" i="2"/>
  <c r="J14" i="2"/>
  <c r="K14" i="2"/>
  <c r="L14" i="2"/>
  <c r="J15" i="2"/>
  <c r="C22" i="2" s="1"/>
  <c r="L15" i="2"/>
  <c r="E22" i="2" s="1"/>
  <c r="I2" i="1"/>
  <c r="I4" i="1"/>
  <c r="I42" i="1"/>
  <c r="C29" i="1"/>
  <c r="C44" i="1"/>
  <c r="E39" i="1"/>
  <c r="I27" i="1"/>
  <c r="D45" i="1" l="1"/>
  <c r="D30" i="1"/>
  <c r="F21" i="1"/>
  <c r="I15" i="2"/>
  <c r="B22" i="2" s="1"/>
  <c r="G21" i="1" l="1"/>
  <c r="K15" i="1" s="1"/>
  <c r="E24" i="1"/>
  <c r="F10" i="1"/>
  <c r="F11" i="1" l="1"/>
  <c r="C6" i="1"/>
  <c r="B6" i="1"/>
  <c r="G13" i="1" l="1"/>
  <c r="F12" i="1"/>
  <c r="F13" i="1" s="1"/>
  <c r="K14" i="1" l="1"/>
  <c r="K16" i="1" s="1"/>
</calcChain>
</file>

<file path=xl/sharedStrings.xml><?xml version="1.0" encoding="utf-8"?>
<sst xmlns="http://schemas.openxmlformats.org/spreadsheetml/2006/main" count="145" uniqueCount="95">
  <si>
    <t>A</t>
  </si>
  <si>
    <t>40000 gal</t>
  </si>
  <si>
    <t>hora</t>
  </si>
  <si>
    <t>B</t>
  </si>
  <si>
    <t>32000 gal</t>
  </si>
  <si>
    <t>Consume</t>
  </si>
  <si>
    <t>Valor de rescate</t>
  </si>
  <si>
    <t>Valor combustible</t>
  </si>
  <si>
    <t>$2.1</t>
  </si>
  <si>
    <t>gal</t>
  </si>
  <si>
    <t>operación</t>
  </si>
  <si>
    <t>año</t>
  </si>
  <si>
    <t xml:space="preserve">Costo adquisicion </t>
  </si>
  <si>
    <t>10% anual</t>
  </si>
  <si>
    <t>Ingresos anuales</t>
  </si>
  <si>
    <t>Vida</t>
  </si>
  <si>
    <t>3 años</t>
  </si>
  <si>
    <t>$2.1 =</t>
  </si>
  <si>
    <t>Inversion inicial</t>
  </si>
  <si>
    <t>40000 gal *</t>
  </si>
  <si>
    <t>Año</t>
  </si>
  <si>
    <t>Combustible anual A</t>
  </si>
  <si>
    <t>Combustible anual B</t>
  </si>
  <si>
    <t>32000 gal *</t>
  </si>
  <si>
    <t>INCREMENTALES</t>
  </si>
  <si>
    <t>=</t>
  </si>
  <si>
    <t>(BENEFICIOS DEL RETADOR - BENEFICIOS DEL DEFENSOR)</t>
  </si>
  <si>
    <t>C</t>
  </si>
  <si>
    <t>(COSTOS DEL RETADOR - COSTOS DEL DEFENSOR)</t>
  </si>
  <si>
    <t>B/C</t>
  </si>
  <si>
    <t>B vs A</t>
  </si>
  <si>
    <t>i =10%</t>
  </si>
  <si>
    <t>VP A =</t>
  </si>
  <si>
    <t>100000+168000000(P/g,10%,3)-300000(P/A,10%,3)</t>
  </si>
  <si>
    <t>g = 6%</t>
  </si>
  <si>
    <t>P/A</t>
  </si>
  <si>
    <t>P/g</t>
  </si>
  <si>
    <t>VP B =</t>
  </si>
  <si>
    <t>200000+134400000(P/g,10%,3)-325000(P/A,10%,3)</t>
  </si>
  <si>
    <t>OPCION A</t>
  </si>
  <si>
    <t>OPCION B</t>
  </si>
  <si>
    <t>i = 10%</t>
  </si>
  <si>
    <t>1000 Horas *</t>
  </si>
  <si>
    <t>1000 H</t>
  </si>
  <si>
    <t>La arternativa el cual debe elegir la empresa "Galletitas S.A" es la alternativa numero 1, debido a que su TIR incremental , es mayor a laTMAR.</t>
  </si>
  <si>
    <t>NA</t>
  </si>
  <si>
    <t>OP4</t>
  </si>
  <si>
    <t>Op3</t>
  </si>
  <si>
    <t>OP2</t>
  </si>
  <si>
    <t>PERDEDOR</t>
  </si>
  <si>
    <t>OP1</t>
  </si>
  <si>
    <t>GANADOR</t>
  </si>
  <si>
    <t>Si</t>
  </si>
  <si>
    <t>No</t>
  </si>
  <si>
    <t>NO</t>
  </si>
  <si>
    <t>Se justifica retador ?</t>
  </si>
  <si>
    <t>TIR incremental</t>
  </si>
  <si>
    <t>OP5 VS NA</t>
  </si>
  <si>
    <t>Op 4 Vs Na</t>
  </si>
  <si>
    <t>Op3 vs  Na</t>
  </si>
  <si>
    <t>OP2VSNA</t>
  </si>
  <si>
    <t>Comparaciones</t>
  </si>
  <si>
    <t>TMAR</t>
  </si>
  <si>
    <t>TIR INCREMENTAL</t>
  </si>
  <si>
    <t>OP1 Vs Na</t>
  </si>
  <si>
    <t>Op4 Vs Na</t>
  </si>
  <si>
    <t>Op3 Vs NA</t>
  </si>
  <si>
    <t>OP2 VS NA</t>
  </si>
  <si>
    <t>Opcion 4</t>
  </si>
  <si>
    <t>Opcion 3</t>
  </si>
  <si>
    <t xml:space="preserve">Opcion 2 </t>
  </si>
  <si>
    <t>Opcion 1</t>
  </si>
  <si>
    <t>Valor de salvamente, $ (recuperación)</t>
  </si>
  <si>
    <t>Ingesos anuales $, por año</t>
  </si>
  <si>
    <t>Costos de operación $ por año</t>
  </si>
  <si>
    <t>Inversión incial $</t>
  </si>
  <si>
    <t xml:space="preserve">Opción </t>
  </si>
  <si>
    <t>Beneficios</t>
  </si>
  <si>
    <t>VP Beneficios</t>
  </si>
  <si>
    <t>VP Costos</t>
  </si>
  <si>
    <t>Costos</t>
  </si>
  <si>
    <t>aumento anual gas (gal)</t>
  </si>
  <si>
    <t>Diseño Nuevo</t>
  </si>
  <si>
    <t>Diseño Original</t>
  </si>
  <si>
    <t>FNE</t>
  </si>
  <si>
    <t>VNA</t>
  </si>
  <si>
    <t>Anualidad</t>
  </si>
  <si>
    <t>Beneficios anuales</t>
  </si>
  <si>
    <t>Costo de la inversión inicial</t>
  </si>
  <si>
    <t xml:space="preserve">Costo anual </t>
  </si>
  <si>
    <t>Valor anual de los costos =</t>
  </si>
  <si>
    <t>anual</t>
  </si>
  <si>
    <t>Se debe elegir el diseño nuevo, ya que posee un beneficio anual mayor</t>
  </si>
  <si>
    <t>Escoger la opcion B es mayor 1</t>
  </si>
  <si>
    <t xml:space="preserve">Dado que B/C  se recomienda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</si>
</sst>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Q&quot;* #,##0.00_-;\-&quot;Q&quot;* #,##0.00_-;_-&quot;Q&quot;* &quot;-&quot;??_-;_-@_-"/>
    <numFmt numFmtId="164" formatCode="_-[$$-409]* #,##0.00_ ;_-[$$-409]* \-#,##0.00\ ;_-[$$-409]* &quot;-&quot;??_ ;_-@_ "/>
    <numFmt numFmtId="165" formatCode="0.0000"/>
    <numFmt numFmtId="166" formatCode="_-[$GTQ]\ * #,##0.00_-;\-[$GTQ]\ * #,##0.00_-;_-[$GTQ]\ * &quot;-&quot;??_-;_-@_-"/>
    <numFmt numFmtId="167" formatCode="_-&quot;$&quot;* #,##0.00_-;\-&quot;$&quot;* #,##0.00_-;_-&quot;$&quot;* &quot;-&quot;??_-;_-@_-"/>
    <numFmt numFmtId="16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2" borderId="6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4" fillId="0" borderId="0" xfId="0" applyFont="1" applyFill="1" applyBorder="1"/>
    <xf numFmtId="0" fontId="4" fillId="0" borderId="7" xfId="0" applyFont="1" applyFill="1" applyBorder="1"/>
    <xf numFmtId="164" fontId="0" fillId="0" borderId="1" xfId="0" applyNumberFormat="1" applyBorder="1"/>
    <xf numFmtId="164" fontId="0" fillId="0" borderId="8" xfId="0" applyNumberFormat="1" applyBorder="1"/>
    <xf numFmtId="0" fontId="0" fillId="3" borderId="6" xfId="0" applyFill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10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1" applyNumberFormat="1" applyFont="1" applyFill="1"/>
    <xf numFmtId="0" fontId="2" fillId="6" borderId="10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12" xfId="0" applyFont="1" applyFill="1" applyBorder="1"/>
    <xf numFmtId="0" fontId="2" fillId="6" borderId="9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8" xfId="0" applyFont="1" applyFill="1" applyBorder="1"/>
    <xf numFmtId="0" fontId="0" fillId="6" borderId="1" xfId="0" applyFill="1" applyBorder="1"/>
    <xf numFmtId="0" fontId="0" fillId="6" borderId="8" xfId="0" applyFill="1" applyBorder="1"/>
    <xf numFmtId="0" fontId="4" fillId="0" borderId="10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5" fontId="4" fillId="7" borderId="13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5" xfId="0" applyNumberFormat="1" applyBorder="1"/>
    <xf numFmtId="164" fontId="4" fillId="0" borderId="8" xfId="0" applyNumberFormat="1" applyFont="1" applyFill="1" applyBorder="1"/>
    <xf numFmtId="164" fontId="4" fillId="0" borderId="12" xfId="0" applyNumberFormat="1" applyFont="1" applyFill="1" applyBorder="1"/>
    <xf numFmtId="0" fontId="0" fillId="6" borderId="0" xfId="0" applyFill="1"/>
    <xf numFmtId="0" fontId="0" fillId="0" borderId="2" xfId="0" applyBorder="1"/>
    <xf numFmtId="0" fontId="3" fillId="0" borderId="2" xfId="0" applyFont="1" applyBorder="1"/>
    <xf numFmtId="0" fontId="0" fillId="6" borderId="2" xfId="0" applyFill="1" applyBorder="1"/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0" fontId="0" fillId="6" borderId="2" xfId="0" applyNumberFormat="1" applyFill="1" applyBorder="1" applyAlignment="1">
      <alignment horizontal="center" vertical="center"/>
    </xf>
    <xf numFmtId="10" fontId="0" fillId="0" borderId="2" xfId="0" applyNumberFormat="1" applyBorder="1"/>
    <xf numFmtId="9" fontId="0" fillId="0" borderId="2" xfId="2" applyFont="1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0" fillId="0" borderId="2" xfId="0" applyNumberFormat="1" applyBorder="1"/>
    <xf numFmtId="16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6" xfId="0" applyFill="1" applyBorder="1"/>
    <xf numFmtId="0" fontId="3" fillId="0" borderId="6" xfId="0" applyFont="1" applyBorder="1"/>
    <xf numFmtId="9" fontId="3" fillId="0" borderId="0" xfId="0" applyNumberFormat="1" applyFont="1" applyBorder="1"/>
    <xf numFmtId="0" fontId="3" fillId="0" borderId="0" xfId="0" applyFont="1" applyBorder="1"/>
    <xf numFmtId="0" fontId="0" fillId="0" borderId="0" xfId="0" applyBorder="1" applyAlignment="1"/>
    <xf numFmtId="164" fontId="0" fillId="6" borderId="0" xfId="0" applyNumberFormat="1" applyFill="1" applyBorder="1"/>
    <xf numFmtId="164" fontId="0" fillId="0" borderId="0" xfId="0" applyNumberForma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9" xfId="0" applyFill="1" applyBorder="1"/>
    <xf numFmtId="0" fontId="3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44" fontId="3" fillId="0" borderId="0" xfId="1" applyFont="1"/>
    <xf numFmtId="167" fontId="3" fillId="0" borderId="0" xfId="0" applyNumberFormat="1" applyFont="1"/>
    <xf numFmtId="168" fontId="0" fillId="0" borderId="0" xfId="0" applyNumberFormat="1"/>
    <xf numFmtId="0" fontId="3" fillId="6" borderId="0" xfId="0" applyFont="1" applyFill="1"/>
    <xf numFmtId="0" fontId="3" fillId="5" borderId="0" xfId="0" applyFon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9" fontId="3" fillId="0" borderId="2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114300</xdr:colOff>
      <xdr:row>52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FDF20-4FC5-4014-8BA4-08E882BF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"/>
          <a:ext cx="8039100" cy="948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375425</xdr:colOff>
      <xdr:row>3</xdr:row>
      <xdr:rowOff>48322</xdr:rowOff>
    </xdr:from>
    <xdr:to>
      <xdr:col>5</xdr:col>
      <xdr:colOff>624468</xdr:colOff>
      <xdr:row>3</xdr:row>
      <xdr:rowOff>170985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11002FA-7310-49CC-AF82-934FB9C42B4E}"/>
            </a:ext>
          </a:extLst>
        </xdr:cNvPr>
        <xdr:cNvCxnSpPr/>
      </xdr:nvCxnSpPr>
      <xdr:spPr>
        <a:xfrm flipV="1">
          <a:off x="3988420" y="594732"/>
          <a:ext cx="249043" cy="122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70624</xdr:colOff>
      <xdr:row>4</xdr:row>
      <xdr:rowOff>11152</xdr:rowOff>
    </xdr:from>
    <xdr:to>
      <xdr:col>6</xdr:col>
      <xdr:colOff>249044</xdr:colOff>
      <xdr:row>4</xdr:row>
      <xdr:rowOff>170986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CEFAA00-3963-4C36-8415-EF1B9FADCE0E}"/>
            </a:ext>
          </a:extLst>
        </xdr:cNvPr>
        <xdr:cNvCxnSpPr/>
      </xdr:nvCxnSpPr>
      <xdr:spPr>
        <a:xfrm flipV="1">
          <a:off x="4475356" y="739698"/>
          <a:ext cx="178420" cy="159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349405</xdr:colOff>
      <xdr:row>3</xdr:row>
      <xdr:rowOff>22302</xdr:rowOff>
    </xdr:from>
    <xdr:to>
      <xdr:col>6</xdr:col>
      <xdr:colOff>524107</xdr:colOff>
      <xdr:row>3</xdr:row>
      <xdr:rowOff>163551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6D6F68F-1903-478C-B8F8-2EB088AAC9AE}"/>
            </a:ext>
          </a:extLst>
        </xdr:cNvPr>
        <xdr:cNvCxnSpPr/>
      </xdr:nvCxnSpPr>
      <xdr:spPr>
        <a:xfrm flipV="1">
          <a:off x="4754137" y="568712"/>
          <a:ext cx="174702" cy="141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788019</xdr:colOff>
      <xdr:row>4</xdr:row>
      <xdr:rowOff>48322</xdr:rowOff>
    </xdr:from>
    <xdr:to>
      <xdr:col>7</xdr:col>
      <xdr:colOff>223025</xdr:colOff>
      <xdr:row>5</xdr:row>
      <xdr:rowOff>11151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587996AB-D072-413C-A91E-2BEB4EAB0A3C}"/>
            </a:ext>
          </a:extLst>
        </xdr:cNvPr>
        <xdr:cNvCxnSpPr/>
      </xdr:nvCxnSpPr>
      <xdr:spPr>
        <a:xfrm flipV="1">
          <a:off x="5192751" y="776868"/>
          <a:ext cx="226742" cy="144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375425</xdr:colOff>
      <xdr:row>1</xdr:row>
      <xdr:rowOff>48322</xdr:rowOff>
    </xdr:from>
    <xdr:to>
      <xdr:col>5</xdr:col>
      <xdr:colOff>624468</xdr:colOff>
      <xdr:row>1</xdr:row>
      <xdr:rowOff>170985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137E221-58EF-465A-A237-D2D663F33F7B}"/>
            </a:ext>
          </a:extLst>
        </xdr:cNvPr>
        <xdr:cNvCxnSpPr/>
      </xdr:nvCxnSpPr>
      <xdr:spPr>
        <a:xfrm flipV="1">
          <a:off x="5600568" y="596962"/>
          <a:ext cx="249043" cy="122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70624</xdr:colOff>
      <xdr:row>2</xdr:row>
      <xdr:rowOff>11152</xdr:rowOff>
    </xdr:from>
    <xdr:to>
      <xdr:col>6</xdr:col>
      <xdr:colOff>249044</xdr:colOff>
      <xdr:row>2</xdr:row>
      <xdr:rowOff>170986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DBB525E-43FF-45B5-84D1-1F6D0DEFF0D3}"/>
            </a:ext>
          </a:extLst>
        </xdr:cNvPr>
        <xdr:cNvCxnSpPr/>
      </xdr:nvCxnSpPr>
      <xdr:spPr>
        <a:xfrm flipV="1">
          <a:off x="6127435" y="742672"/>
          <a:ext cx="178420" cy="159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349405</xdr:colOff>
      <xdr:row>1</xdr:row>
      <xdr:rowOff>22302</xdr:rowOff>
    </xdr:from>
    <xdr:to>
      <xdr:col>6</xdr:col>
      <xdr:colOff>524107</xdr:colOff>
      <xdr:row>1</xdr:row>
      <xdr:rowOff>163551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FE4DDF90-AA98-4A9F-8D5B-46D5349BD577}"/>
            </a:ext>
          </a:extLst>
        </xdr:cNvPr>
        <xdr:cNvCxnSpPr/>
      </xdr:nvCxnSpPr>
      <xdr:spPr>
        <a:xfrm flipV="1">
          <a:off x="6406216" y="570942"/>
          <a:ext cx="174702" cy="141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788019</xdr:colOff>
      <xdr:row>2</xdr:row>
      <xdr:rowOff>48322</xdr:rowOff>
    </xdr:from>
    <xdr:to>
      <xdr:col>7</xdr:col>
      <xdr:colOff>223025</xdr:colOff>
      <xdr:row>3</xdr:row>
      <xdr:rowOff>11151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F39E59BE-98AC-4FCF-A7BB-6BFFCFA3BA9A}"/>
            </a:ext>
          </a:extLst>
        </xdr:cNvPr>
        <xdr:cNvCxnSpPr/>
      </xdr:nvCxnSpPr>
      <xdr:spPr>
        <a:xfrm flipV="1">
          <a:off x="6844830" y="779842"/>
          <a:ext cx="266675" cy="145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22860</xdr:rowOff>
    </xdr:from>
    <xdr:to>
      <xdr:col>3</xdr:col>
      <xdr:colOff>7620</xdr:colOff>
      <xdr:row>28</xdr:row>
      <xdr:rowOff>60960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5C7A0A2-7E33-4E93-8BEA-FB63F3D76476}"/>
            </a:ext>
          </a:extLst>
        </xdr:cNvPr>
        <xdr:cNvCxnSpPr/>
      </xdr:nvCxnSpPr>
      <xdr:spPr>
        <a:xfrm>
          <a:off x="3154680" y="47777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25</xdr:row>
      <xdr:rowOff>175260</xdr:rowOff>
    </xdr:from>
    <xdr:to>
      <xdr:col>4</xdr:col>
      <xdr:colOff>15240</xdr:colOff>
      <xdr:row>29</xdr:row>
      <xdr:rowOff>45720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8D0691C-CBB8-4EC6-B111-5A0A2DE153ED}"/>
            </a:ext>
          </a:extLst>
        </xdr:cNvPr>
        <xdr:cNvCxnSpPr/>
      </xdr:nvCxnSpPr>
      <xdr:spPr>
        <a:xfrm>
          <a:off x="4000500" y="4747260"/>
          <a:ext cx="76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1203960</xdr:colOff>
      <xdr:row>25</xdr:row>
      <xdr:rowOff>160020</xdr:rowOff>
    </xdr:from>
    <xdr:to>
      <xdr:col>5</xdr:col>
      <xdr:colOff>0</xdr:colOff>
      <xdr:row>30</xdr:row>
      <xdr:rowOff>15240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68F46619-E5F6-4AA8-B60E-95DF11CF2DFF}"/>
            </a:ext>
          </a:extLst>
        </xdr:cNvPr>
        <xdr:cNvCxnSpPr/>
      </xdr:nvCxnSpPr>
      <xdr:spPr>
        <a:xfrm flipH="1">
          <a:off x="5417820" y="4732020"/>
          <a:ext cx="2286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25</xdr:row>
      <xdr:rowOff>167640</xdr:rowOff>
    </xdr:from>
    <xdr:to>
      <xdr:col>6</xdr:col>
      <xdr:colOff>7620</xdr:colOff>
      <xdr:row>30</xdr:row>
      <xdr:rowOff>175260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18139A3F-047B-4955-8A4B-4F73553FFED5}"/>
            </a:ext>
          </a:extLst>
        </xdr:cNvPr>
        <xdr:cNvCxnSpPr/>
      </xdr:nvCxnSpPr>
      <xdr:spPr>
        <a:xfrm>
          <a:off x="6827520" y="47396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960120</xdr:colOff>
      <xdr:row>28</xdr:row>
      <xdr:rowOff>167640</xdr:rowOff>
    </xdr:from>
    <xdr:to>
      <xdr:col>6</xdr:col>
      <xdr:colOff>144780</xdr:colOff>
      <xdr:row>31</xdr:row>
      <xdr:rowOff>121920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6C2C44B0-9D60-4972-BDA4-F0EF88BF80BB}"/>
            </a:ext>
          </a:extLst>
        </xdr:cNvPr>
        <xdr:cNvCxnSpPr/>
      </xdr:nvCxnSpPr>
      <xdr:spPr>
        <a:xfrm>
          <a:off x="4107180" y="5288280"/>
          <a:ext cx="2857500" cy="50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26</xdr:row>
      <xdr:rowOff>15240</xdr:rowOff>
    </xdr:from>
    <xdr:to>
      <xdr:col>6</xdr:col>
      <xdr:colOff>129540</xdr:colOff>
      <xdr:row>26</xdr:row>
      <xdr:rowOff>22860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2CBE9BAD-D0D3-4598-B376-1427F6FDBC78}"/>
            </a:ext>
          </a:extLst>
        </xdr:cNvPr>
        <xdr:cNvCxnSpPr/>
      </xdr:nvCxnSpPr>
      <xdr:spPr>
        <a:xfrm>
          <a:off x="3124200" y="4770120"/>
          <a:ext cx="38252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1051560</xdr:colOff>
      <xdr:row>23</xdr:row>
      <xdr:rowOff>144780</xdr:rowOff>
    </xdr:from>
    <xdr:to>
      <xdr:col>4</xdr:col>
      <xdr:colOff>15240</xdr:colOff>
      <xdr:row>26</xdr:row>
      <xdr:rowOff>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7FE87BAF-D4E5-4A25-9AD8-CA2BE331A2BF}"/>
            </a:ext>
          </a:extLst>
        </xdr:cNvPr>
        <xdr:cNvCxnSpPr/>
      </xdr:nvCxnSpPr>
      <xdr:spPr>
        <a:xfrm flipH="1" flipV="1">
          <a:off x="4198620" y="4351020"/>
          <a:ext cx="304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30480</xdr:colOff>
      <xdr:row>26</xdr:row>
      <xdr:rowOff>38100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81671961-3BA9-4A1E-BC25-04326D2DE32A}"/>
            </a:ext>
          </a:extLst>
        </xdr:cNvPr>
        <xdr:cNvCxnSpPr/>
      </xdr:nvCxnSpPr>
      <xdr:spPr>
        <a:xfrm flipH="1" flipV="1">
          <a:off x="5440680" y="4389120"/>
          <a:ext cx="304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30480</xdr:colOff>
      <xdr:row>26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FE489E5-0A51-4481-A3F2-98C051DB52E8}"/>
            </a:ext>
          </a:extLst>
        </xdr:cNvPr>
        <xdr:cNvCxnSpPr/>
      </xdr:nvCxnSpPr>
      <xdr:spPr>
        <a:xfrm flipH="1" flipV="1">
          <a:off x="6819900" y="4389120"/>
          <a:ext cx="304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868680</xdr:colOff>
      <xdr:row>23</xdr:row>
      <xdr:rowOff>144780</xdr:rowOff>
    </xdr:from>
    <xdr:to>
      <xdr:col>6</xdr:col>
      <xdr:colOff>152400</xdr:colOff>
      <xdr:row>23</xdr:row>
      <xdr:rowOff>167640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24EC2DF5-6B2C-4A2F-8DD5-E8DE1B88D8FA}"/>
            </a:ext>
          </a:extLst>
        </xdr:cNvPr>
        <xdr:cNvCxnSpPr/>
      </xdr:nvCxnSpPr>
      <xdr:spPr>
        <a:xfrm flipV="1">
          <a:off x="4015740" y="4351020"/>
          <a:ext cx="29565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22860</xdr:rowOff>
    </xdr:from>
    <xdr:to>
      <xdr:col>3</xdr:col>
      <xdr:colOff>7620</xdr:colOff>
      <xdr:row>43</xdr:row>
      <xdr:rowOff>60960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B064A2C1-CB8C-45A8-8C72-7C289B78C2BB}"/>
            </a:ext>
          </a:extLst>
        </xdr:cNvPr>
        <xdr:cNvCxnSpPr/>
      </xdr:nvCxnSpPr>
      <xdr:spPr>
        <a:xfrm>
          <a:off x="3154680" y="47777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40</xdr:row>
      <xdr:rowOff>175260</xdr:rowOff>
    </xdr:from>
    <xdr:to>
      <xdr:col>4</xdr:col>
      <xdr:colOff>15240</xdr:colOff>
      <xdr:row>44</xdr:row>
      <xdr:rowOff>45720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2FB4F29-F6B7-47E1-B622-6770B227FE3E}"/>
            </a:ext>
          </a:extLst>
        </xdr:cNvPr>
        <xdr:cNvCxnSpPr/>
      </xdr:nvCxnSpPr>
      <xdr:spPr>
        <a:xfrm>
          <a:off x="4259580" y="4747260"/>
          <a:ext cx="76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1203960</xdr:colOff>
      <xdr:row>40</xdr:row>
      <xdr:rowOff>160020</xdr:rowOff>
    </xdr:from>
    <xdr:to>
      <xdr:col>5</xdr:col>
      <xdr:colOff>0</xdr:colOff>
      <xdr:row>45</xdr:row>
      <xdr:rowOff>15240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B96E364-779B-457A-B505-D3D6E34AF6CD}"/>
            </a:ext>
          </a:extLst>
        </xdr:cNvPr>
        <xdr:cNvCxnSpPr/>
      </xdr:nvCxnSpPr>
      <xdr:spPr>
        <a:xfrm flipH="1">
          <a:off x="5455920" y="4732020"/>
          <a:ext cx="2286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40</xdr:row>
      <xdr:rowOff>167640</xdr:rowOff>
    </xdr:from>
    <xdr:to>
      <xdr:col>6</xdr:col>
      <xdr:colOff>7620</xdr:colOff>
      <xdr:row>45</xdr:row>
      <xdr:rowOff>175260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9E0DEAE8-E5DC-4836-9DE7-C021E6060FC7}"/>
            </a:ext>
          </a:extLst>
        </xdr:cNvPr>
        <xdr:cNvCxnSpPr/>
      </xdr:nvCxnSpPr>
      <xdr:spPr>
        <a:xfrm>
          <a:off x="6865620" y="47396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960120</xdr:colOff>
      <xdr:row>43</xdr:row>
      <xdr:rowOff>167640</xdr:rowOff>
    </xdr:from>
    <xdr:to>
      <xdr:col>6</xdr:col>
      <xdr:colOff>144780</xdr:colOff>
      <xdr:row>46</xdr:row>
      <xdr:rowOff>121920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37351E12-D52F-4DF7-8FA5-59998E58A459}"/>
            </a:ext>
          </a:extLst>
        </xdr:cNvPr>
        <xdr:cNvCxnSpPr/>
      </xdr:nvCxnSpPr>
      <xdr:spPr>
        <a:xfrm>
          <a:off x="4107180" y="5288280"/>
          <a:ext cx="2895600" cy="50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41</xdr:row>
      <xdr:rowOff>15240</xdr:rowOff>
    </xdr:from>
    <xdr:to>
      <xdr:col>6</xdr:col>
      <xdr:colOff>129540</xdr:colOff>
      <xdr:row>41</xdr:row>
      <xdr:rowOff>22860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6E5CE245-7757-44A4-939B-3F42C3401E11}"/>
            </a:ext>
          </a:extLst>
        </xdr:cNvPr>
        <xdr:cNvCxnSpPr/>
      </xdr:nvCxnSpPr>
      <xdr:spPr>
        <a:xfrm>
          <a:off x="3124200" y="4770120"/>
          <a:ext cx="38633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1051560</xdr:colOff>
      <xdr:row>38</xdr:row>
      <xdr:rowOff>144780</xdr:rowOff>
    </xdr:from>
    <xdr:to>
      <xdr:col>4</xdr:col>
      <xdr:colOff>15240</xdr:colOff>
      <xdr:row>41</xdr:row>
      <xdr:rowOff>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E17EF2-7230-4914-86B3-B52D0A41D5A5}"/>
            </a:ext>
          </a:extLst>
        </xdr:cNvPr>
        <xdr:cNvCxnSpPr/>
      </xdr:nvCxnSpPr>
      <xdr:spPr>
        <a:xfrm flipH="1" flipV="1">
          <a:off x="4198620" y="4351020"/>
          <a:ext cx="685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30480</xdr:colOff>
      <xdr:row>41</xdr:row>
      <xdr:rowOff>38100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3CEE66D-F726-48C8-A955-30E89D7AD7EC}"/>
            </a:ext>
          </a:extLst>
        </xdr:cNvPr>
        <xdr:cNvCxnSpPr/>
      </xdr:nvCxnSpPr>
      <xdr:spPr>
        <a:xfrm flipH="1" flipV="1">
          <a:off x="5478780" y="4389120"/>
          <a:ext cx="304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30480</xdr:colOff>
      <xdr:row>41</xdr:row>
      <xdr:rowOff>38100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9CA120D-4E2E-4403-8B69-2B585AC48094}"/>
            </a:ext>
          </a:extLst>
        </xdr:cNvPr>
        <xdr:cNvCxnSpPr/>
      </xdr:nvCxnSpPr>
      <xdr:spPr>
        <a:xfrm flipH="1" flipV="1">
          <a:off x="6858000" y="4389120"/>
          <a:ext cx="304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868680</xdr:colOff>
      <xdr:row>38</xdr:row>
      <xdr:rowOff>144780</xdr:rowOff>
    </xdr:from>
    <xdr:to>
      <xdr:col>6</xdr:col>
      <xdr:colOff>152400</xdr:colOff>
      <xdr:row>38</xdr:row>
      <xdr:rowOff>167640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40A44759-8232-4148-83E5-8E2C3B7DA444}"/>
            </a:ext>
          </a:extLst>
        </xdr:cNvPr>
        <xdr:cNvCxnSpPr/>
      </xdr:nvCxnSpPr>
      <xdr:spPr>
        <a:xfrm flipV="1">
          <a:off x="4015740" y="4351020"/>
          <a:ext cx="29946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D281-1789-4DB8-8A69-5590930D6935}">
  <dimension ref="A1"/>
  <sheetViews>
    <sheetView zoomScale="55" zoomScaleNormal="55"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77A4-A549-4465-B2B8-F6CC68A7BD51}">
  <dimension ref="A1:N48"/>
  <sheetViews>
    <sheetView tabSelected="1" zoomScale="85" zoomScaleNormal="85" workbookViewId="0">
      <selection activeCell="K16" sqref="K16"/>
    </sheetView>
  </sheetViews>
  <sheetFormatPr baseColWidth="10" defaultRowHeight="14.4" x14ac:dyDescent="0.3"/>
  <cols>
    <col min="1" max="1" width="21.5546875" bestFit="1" customWidth="1"/>
    <col min="2" max="2" width="12.5546875" bestFit="1" customWidth="1"/>
    <col min="3" max="3" width="12.21875" bestFit="1" customWidth="1"/>
    <col min="4" max="4" width="16.109375" bestFit="1" customWidth="1"/>
    <col min="5" max="5" width="17.88671875" bestFit="1" customWidth="1"/>
    <col min="6" max="6" width="20.109375" bestFit="1" customWidth="1"/>
    <col min="7" max="7" width="16.21875" bestFit="1" customWidth="1"/>
    <col min="8" max="8" width="6" bestFit="1" customWidth="1"/>
    <col min="9" max="9" width="16.33203125" bestFit="1" customWidth="1"/>
    <col min="10" max="10" width="2" bestFit="1" customWidth="1"/>
    <col min="11" max="11" width="20.5546875" customWidth="1"/>
    <col min="12" max="12" width="2.109375" bestFit="1" customWidth="1"/>
    <col min="13" max="13" width="2" bestFit="1" customWidth="1"/>
    <col min="14" max="14" width="48.6640625" bestFit="1" customWidth="1"/>
  </cols>
  <sheetData>
    <row r="1" spans="1:14" x14ac:dyDescent="0.3">
      <c r="L1" s="98" t="s">
        <v>24</v>
      </c>
      <c r="M1" s="99"/>
      <c r="N1" s="99"/>
    </row>
    <row r="2" spans="1:14" x14ac:dyDescent="0.3">
      <c r="A2" s="3"/>
      <c r="B2" s="4" t="s">
        <v>0</v>
      </c>
      <c r="C2" s="5" t="s">
        <v>3</v>
      </c>
      <c r="E2" s="68" t="s">
        <v>21</v>
      </c>
      <c r="F2" s="4" t="s">
        <v>42</v>
      </c>
      <c r="G2" s="4" t="s">
        <v>19</v>
      </c>
      <c r="H2" s="4" t="s">
        <v>17</v>
      </c>
      <c r="I2" s="47">
        <f>1000*40000*2.1</f>
        <v>84000000</v>
      </c>
      <c r="L2" s="31" t="s">
        <v>3</v>
      </c>
      <c r="M2" s="32" t="s">
        <v>25</v>
      </c>
      <c r="N2" s="33" t="s">
        <v>26</v>
      </c>
    </row>
    <row r="3" spans="1:14" x14ac:dyDescent="0.3">
      <c r="A3" s="6" t="s">
        <v>18</v>
      </c>
      <c r="B3" s="7">
        <v>100000</v>
      </c>
      <c r="C3" s="8">
        <v>200000</v>
      </c>
      <c r="E3" s="6"/>
      <c r="F3" s="10" t="s">
        <v>11</v>
      </c>
      <c r="G3" s="10" t="s">
        <v>2</v>
      </c>
      <c r="H3" s="10" t="s">
        <v>9</v>
      </c>
      <c r="I3" s="11" t="s">
        <v>11</v>
      </c>
      <c r="L3" s="34" t="s">
        <v>27</v>
      </c>
      <c r="M3" s="35"/>
      <c r="N3" s="36" t="s">
        <v>28</v>
      </c>
    </row>
    <row r="4" spans="1:14" x14ac:dyDescent="0.3">
      <c r="A4" s="13" t="s">
        <v>5</v>
      </c>
      <c r="B4" s="14" t="s">
        <v>1</v>
      </c>
      <c r="C4" s="15" t="s">
        <v>4</v>
      </c>
      <c r="E4" s="69" t="s">
        <v>22</v>
      </c>
      <c r="F4" s="10" t="s">
        <v>42</v>
      </c>
      <c r="G4" s="10" t="s">
        <v>23</v>
      </c>
      <c r="H4" s="10" t="s">
        <v>17</v>
      </c>
      <c r="I4" s="8">
        <f>1000*32000*2.1</f>
        <v>67200000</v>
      </c>
    </row>
    <row r="5" spans="1:14" x14ac:dyDescent="0.3">
      <c r="A5" s="13"/>
      <c r="B5" s="16" t="s">
        <v>2</v>
      </c>
      <c r="C5" s="17" t="s">
        <v>2</v>
      </c>
      <c r="E5" s="12"/>
      <c r="F5" s="1" t="s">
        <v>11</v>
      </c>
      <c r="G5" s="1" t="s">
        <v>2</v>
      </c>
      <c r="H5" s="1" t="s">
        <v>9</v>
      </c>
      <c r="I5" s="9" t="s">
        <v>11</v>
      </c>
    </row>
    <row r="6" spans="1:14" x14ac:dyDescent="0.3">
      <c r="A6" s="23" t="s">
        <v>6</v>
      </c>
      <c r="B6" s="24">
        <f>10%*B3</f>
        <v>10000</v>
      </c>
      <c r="C6" s="25">
        <f>10%*C3</f>
        <v>20000</v>
      </c>
    </row>
    <row r="7" spans="1:14" x14ac:dyDescent="0.3">
      <c r="A7" s="13" t="s">
        <v>7</v>
      </c>
      <c r="B7" s="14" t="s">
        <v>8</v>
      </c>
      <c r="C7" s="15" t="s">
        <v>8</v>
      </c>
      <c r="E7" s="95" t="s">
        <v>77</v>
      </c>
      <c r="F7" s="96"/>
      <c r="G7" s="97"/>
      <c r="I7" s="73"/>
      <c r="J7" s="73"/>
      <c r="K7" s="73"/>
    </row>
    <row r="8" spans="1:14" x14ac:dyDescent="0.3">
      <c r="A8" s="13"/>
      <c r="B8" s="16" t="s">
        <v>9</v>
      </c>
      <c r="C8" s="17" t="s">
        <v>9</v>
      </c>
      <c r="E8" s="6" t="s">
        <v>20</v>
      </c>
      <c r="F8" s="19" t="s">
        <v>0</v>
      </c>
      <c r="G8" s="20" t="s">
        <v>3</v>
      </c>
      <c r="I8" s="10"/>
      <c r="J8" s="19"/>
      <c r="K8" s="19"/>
    </row>
    <row r="9" spans="1:14" x14ac:dyDescent="0.3">
      <c r="A9" s="6" t="s">
        <v>81</v>
      </c>
      <c r="B9" s="100">
        <v>0.06</v>
      </c>
      <c r="C9" s="101"/>
      <c r="E9" s="6">
        <v>0</v>
      </c>
      <c r="F9" s="7">
        <v>0</v>
      </c>
      <c r="G9" s="8">
        <v>0</v>
      </c>
      <c r="I9" s="10"/>
      <c r="J9" s="7"/>
      <c r="K9" s="7"/>
    </row>
    <row r="10" spans="1:14" x14ac:dyDescent="0.3">
      <c r="A10" s="13" t="s">
        <v>10</v>
      </c>
      <c r="B10" s="14" t="s">
        <v>43</v>
      </c>
      <c r="C10" s="15" t="s">
        <v>43</v>
      </c>
      <c r="E10" s="6">
        <v>1</v>
      </c>
      <c r="F10" s="7">
        <f>B13</f>
        <v>300000</v>
      </c>
      <c r="G10" s="8">
        <v>325000</v>
      </c>
      <c r="I10" s="10"/>
      <c r="J10" s="7"/>
      <c r="K10" s="7"/>
    </row>
    <row r="11" spans="1:14" x14ac:dyDescent="0.3">
      <c r="A11" s="13"/>
      <c r="B11" s="16" t="s">
        <v>11</v>
      </c>
      <c r="C11" s="17" t="s">
        <v>11</v>
      </c>
      <c r="E11" s="6">
        <v>2</v>
      </c>
      <c r="F11" s="7">
        <f>F10</f>
        <v>300000</v>
      </c>
      <c r="G11" s="8">
        <v>325000</v>
      </c>
      <c r="I11" s="10"/>
      <c r="J11" s="7"/>
      <c r="K11" s="7"/>
    </row>
    <row r="12" spans="1:14" x14ac:dyDescent="0.3">
      <c r="A12" s="6" t="s">
        <v>12</v>
      </c>
      <c r="B12" s="102" t="s">
        <v>13</v>
      </c>
      <c r="C12" s="103"/>
      <c r="E12" s="12">
        <v>3</v>
      </c>
      <c r="F12" s="21">
        <f>B6+F11</f>
        <v>310000</v>
      </c>
      <c r="G12" s="22">
        <v>345000</v>
      </c>
      <c r="I12" s="10"/>
      <c r="J12" s="7"/>
      <c r="K12" s="7"/>
    </row>
    <row r="13" spans="1:14" x14ac:dyDescent="0.3">
      <c r="A13" s="23" t="s">
        <v>14</v>
      </c>
      <c r="B13" s="24">
        <v>300000</v>
      </c>
      <c r="C13" s="25">
        <v>325000</v>
      </c>
      <c r="E13" s="29" t="s">
        <v>78</v>
      </c>
      <c r="F13" s="30">
        <f>PV(10%,1,,-F10)+PV(10%,2,,-F11)+PV(10%,3,,-F12)</f>
        <v>753568.74530428241</v>
      </c>
      <c r="G13" s="30">
        <f>PV(10%,1,,-G10)+PV(10%,2,,-G11)+PV(10%,3,,-G12)</f>
        <v>823253.19308790355</v>
      </c>
      <c r="K13" s="18" t="s">
        <v>30</v>
      </c>
    </row>
    <row r="14" spans="1:14" x14ac:dyDescent="0.3">
      <c r="A14" s="12" t="s">
        <v>15</v>
      </c>
      <c r="B14" s="104" t="s">
        <v>16</v>
      </c>
      <c r="C14" s="105"/>
      <c r="I14" s="39" t="s">
        <v>3</v>
      </c>
      <c r="J14" s="40" t="s">
        <v>25</v>
      </c>
      <c r="K14" s="49">
        <f>G13-F13</f>
        <v>69684.447783621144</v>
      </c>
    </row>
    <row r="15" spans="1:14" x14ac:dyDescent="0.3">
      <c r="E15" s="95" t="s">
        <v>80</v>
      </c>
      <c r="F15" s="96"/>
      <c r="G15" s="97"/>
      <c r="I15" s="41" t="s">
        <v>27</v>
      </c>
      <c r="J15" s="42"/>
      <c r="K15" s="48">
        <f>G21-F21</f>
        <v>11746.356123215752</v>
      </c>
    </row>
    <row r="16" spans="1:14" x14ac:dyDescent="0.3">
      <c r="E16" s="6" t="s">
        <v>20</v>
      </c>
      <c r="F16" s="19" t="s">
        <v>0</v>
      </c>
      <c r="G16" s="20" t="s">
        <v>3</v>
      </c>
      <c r="I16" s="10"/>
      <c r="K16">
        <f>K14/K15</f>
        <v>5.9324310494805532</v>
      </c>
    </row>
    <row r="17" spans="1:13" x14ac:dyDescent="0.3">
      <c r="E17" s="6">
        <v>0</v>
      </c>
      <c r="F17" s="7">
        <v>100000</v>
      </c>
      <c r="G17" s="8">
        <v>200000</v>
      </c>
      <c r="I17" s="43"/>
      <c r="J17" s="44"/>
      <c r="K17" s="10"/>
    </row>
    <row r="18" spans="1:13" x14ac:dyDescent="0.3">
      <c r="E18" s="6">
        <v>1</v>
      </c>
      <c r="F18" s="7">
        <v>168000</v>
      </c>
      <c r="G18" s="8">
        <v>134400</v>
      </c>
      <c r="I18" s="76" t="s">
        <v>94</v>
      </c>
      <c r="J18" s="77"/>
      <c r="K18" s="78"/>
      <c r="L18" s="10"/>
    </row>
    <row r="19" spans="1:13" x14ac:dyDescent="0.3">
      <c r="E19" s="6">
        <v>2</v>
      </c>
      <c r="F19" s="7">
        <v>178080</v>
      </c>
      <c r="G19" s="8">
        <v>142464</v>
      </c>
      <c r="I19" s="79" t="s">
        <v>93</v>
      </c>
      <c r="J19" s="50"/>
      <c r="K19" s="80"/>
      <c r="L19" s="10"/>
    </row>
    <row r="20" spans="1:13" x14ac:dyDescent="0.3">
      <c r="E20" s="12">
        <v>3</v>
      </c>
      <c r="F20" s="7">
        <v>188160</v>
      </c>
      <c r="G20" s="8">
        <v>150528</v>
      </c>
      <c r="I20" s="81"/>
      <c r="J20" s="37"/>
      <c r="K20" s="38"/>
      <c r="L20" s="10"/>
    </row>
    <row r="21" spans="1:13" x14ac:dyDescent="0.3">
      <c r="E21" s="27" t="s">
        <v>79</v>
      </c>
      <c r="F21" s="28">
        <f>F17+PV(10%,1,,-F18)+PV(10%,2,,-F19)+PV(10%,3,,-F20)</f>
        <v>541268.21938392171</v>
      </c>
      <c r="G21" s="28">
        <f>G17+PV(10%,1,,-G18)+PV(10%,2,,-G19)+PV(10%,3,,-G20)</f>
        <v>553014.57550713746</v>
      </c>
      <c r="I21" s="10"/>
      <c r="J21" s="46"/>
      <c r="K21" s="10"/>
      <c r="L21" s="10"/>
    </row>
    <row r="22" spans="1:13" x14ac:dyDescent="0.3">
      <c r="I22" s="10"/>
      <c r="J22" s="10"/>
      <c r="K22" s="10"/>
      <c r="L22" s="10"/>
    </row>
    <row r="23" spans="1:13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spans="1:13" x14ac:dyDescent="0.3">
      <c r="A24" s="6"/>
      <c r="B24" s="10"/>
      <c r="C24" s="10"/>
      <c r="D24" s="10"/>
      <c r="E24" s="7">
        <f>B13</f>
        <v>300000</v>
      </c>
      <c r="F24" s="10"/>
      <c r="G24" s="10"/>
      <c r="H24" s="10"/>
      <c r="I24" s="10"/>
      <c r="J24" s="10"/>
      <c r="K24" s="10"/>
      <c r="L24" s="10"/>
      <c r="M24" s="11"/>
    </row>
    <row r="25" spans="1:13" x14ac:dyDescent="0.3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3">
      <c r="A26" s="70" t="s">
        <v>39</v>
      </c>
      <c r="B26" s="71" t="s">
        <v>31</v>
      </c>
      <c r="C26" s="10">
        <v>0</v>
      </c>
      <c r="D26" s="10">
        <v>1</v>
      </c>
      <c r="E26" s="10">
        <v>2</v>
      </c>
      <c r="F26" s="10">
        <v>3</v>
      </c>
      <c r="G26" s="10"/>
      <c r="H26" s="10" t="s">
        <v>32</v>
      </c>
      <c r="I26" s="10" t="s">
        <v>33</v>
      </c>
      <c r="J26" s="10"/>
      <c r="K26" s="10"/>
      <c r="L26" s="10"/>
      <c r="M26" s="11"/>
    </row>
    <row r="27" spans="1:13" x14ac:dyDescent="0.3">
      <c r="A27" s="6"/>
      <c r="B27" s="10"/>
      <c r="C27" s="10"/>
      <c r="D27" s="10"/>
      <c r="E27" s="10"/>
      <c r="F27" s="10"/>
      <c r="G27" s="10"/>
      <c r="H27" s="10"/>
      <c r="I27" s="75">
        <f>100000+168000000*D36-300000*C36</f>
        <v>441076558.97821158</v>
      </c>
      <c r="J27" s="10"/>
      <c r="K27" s="10"/>
      <c r="L27" s="10"/>
      <c r="M27" s="11"/>
    </row>
    <row r="28" spans="1:13" x14ac:dyDescent="0.3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3">
      <c r="A29" s="6"/>
      <c r="B29" s="10"/>
      <c r="C29" s="7">
        <f>B3</f>
        <v>100000</v>
      </c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3">
      <c r="A30" s="6"/>
      <c r="B30" s="10"/>
      <c r="C30" s="10"/>
      <c r="D30" s="7">
        <f>I2</f>
        <v>84000000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3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3">
      <c r="A32" s="6"/>
      <c r="B32" s="10"/>
      <c r="C32" s="10"/>
      <c r="D32" s="10"/>
      <c r="E32" s="10" t="s">
        <v>34</v>
      </c>
      <c r="F32" s="10"/>
      <c r="G32" s="10"/>
      <c r="H32" s="10"/>
      <c r="I32" s="10"/>
      <c r="J32" s="10"/>
      <c r="K32" s="10"/>
      <c r="L32" s="10"/>
      <c r="M32" s="11"/>
    </row>
    <row r="33" spans="1:13" x14ac:dyDescent="0.3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3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ht="15" thickBot="1" x14ac:dyDescent="0.35">
      <c r="A35" s="6"/>
      <c r="B35" s="10"/>
      <c r="C35" s="10" t="s">
        <v>35</v>
      </c>
      <c r="D35" s="10" t="s">
        <v>36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3">
      <c r="A36" s="6"/>
      <c r="B36" s="10">
        <v>3</v>
      </c>
      <c r="C36" s="45">
        <v>2.4868519909842211</v>
      </c>
      <c r="D36" s="10">
        <v>2.6293012772351601</v>
      </c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3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3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3">
      <c r="A39" s="70" t="s">
        <v>40</v>
      </c>
      <c r="B39" s="72" t="s">
        <v>41</v>
      </c>
      <c r="C39" s="10"/>
      <c r="D39" s="10"/>
      <c r="E39" s="7">
        <f>C13</f>
        <v>325000</v>
      </c>
      <c r="F39" s="10"/>
      <c r="G39" s="10"/>
      <c r="H39" s="10"/>
      <c r="I39" s="10"/>
      <c r="J39" s="10"/>
      <c r="K39" s="10"/>
      <c r="L39" s="10"/>
      <c r="M39" s="11"/>
    </row>
    <row r="40" spans="1:13" x14ac:dyDescent="0.3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3">
      <c r="A41" s="6"/>
      <c r="B41" s="10"/>
      <c r="C41" s="10">
        <v>0</v>
      </c>
      <c r="D41" s="10">
        <v>1</v>
      </c>
      <c r="E41" s="10">
        <v>2</v>
      </c>
      <c r="F41" s="10">
        <v>3</v>
      </c>
      <c r="G41" s="10"/>
      <c r="H41" s="10" t="s">
        <v>37</v>
      </c>
      <c r="I41" s="10" t="s">
        <v>38</v>
      </c>
      <c r="J41" s="10"/>
      <c r="K41" s="10"/>
      <c r="L41" s="10"/>
      <c r="M41" s="11"/>
    </row>
    <row r="42" spans="1:13" x14ac:dyDescent="0.3">
      <c r="A42" s="6"/>
      <c r="B42" s="10"/>
      <c r="C42" s="10"/>
      <c r="D42" s="10"/>
      <c r="E42" s="10"/>
      <c r="F42" s="10"/>
      <c r="G42" s="10"/>
      <c r="H42" s="10"/>
      <c r="I42" s="74">
        <f>200000+134400000*D36-325000*C36</f>
        <v>352769864.76333565</v>
      </c>
      <c r="J42" s="10"/>
      <c r="K42" s="10"/>
      <c r="L42" s="10"/>
      <c r="M42" s="11"/>
    </row>
    <row r="43" spans="1:13" x14ac:dyDescent="0.3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3">
      <c r="A44" s="6"/>
      <c r="B44" s="10"/>
      <c r="C44" s="7">
        <f>C3</f>
        <v>200000</v>
      </c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3">
      <c r="A45" s="6"/>
      <c r="B45" s="10"/>
      <c r="C45" s="10"/>
      <c r="D45" s="7">
        <f>I4</f>
        <v>67200000</v>
      </c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3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3">
      <c r="A47" s="6"/>
      <c r="B47" s="10"/>
      <c r="C47" s="10"/>
      <c r="D47" s="10"/>
      <c r="E47" s="10" t="s">
        <v>34</v>
      </c>
      <c r="F47" s="10"/>
      <c r="G47" s="10"/>
      <c r="H47" s="10"/>
      <c r="I47" s="10"/>
      <c r="J47" s="10"/>
      <c r="K47" s="10"/>
      <c r="L47" s="10"/>
      <c r="M47" s="11"/>
    </row>
    <row r="48" spans="1:13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9"/>
    </row>
  </sheetData>
  <mergeCells count="6">
    <mergeCell ref="E7:G7"/>
    <mergeCell ref="E15:G15"/>
    <mergeCell ref="L1:N1"/>
    <mergeCell ref="B9:C9"/>
    <mergeCell ref="B12:C12"/>
    <mergeCell ref="B14:C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5160-4D76-48CB-92C8-B02473D8966A}">
  <dimension ref="A2:N58"/>
  <sheetViews>
    <sheetView workbookViewId="0">
      <selection activeCell="G50" sqref="G50"/>
    </sheetView>
  </sheetViews>
  <sheetFormatPr baseColWidth="10" defaultRowHeight="14.4" x14ac:dyDescent="0.3"/>
  <cols>
    <col min="2" max="2" width="13.77734375" bestFit="1" customWidth="1"/>
    <col min="3" max="3" width="23.21875" bestFit="1" customWidth="1"/>
    <col min="4" max="4" width="14.77734375" bestFit="1" customWidth="1"/>
    <col min="5" max="5" width="18.21875" customWidth="1"/>
    <col min="6" max="6" width="14.77734375" bestFit="1" customWidth="1"/>
    <col min="10" max="10" width="16.21875" bestFit="1" customWidth="1"/>
    <col min="11" max="11" width="22.88671875" bestFit="1" customWidth="1"/>
    <col min="12" max="12" width="23.21875" bestFit="1" customWidth="1"/>
    <col min="13" max="14" width="14.77734375" bestFit="1" customWidth="1"/>
  </cols>
  <sheetData>
    <row r="2" spans="2:14" x14ac:dyDescent="0.3">
      <c r="C2" s="106" t="s">
        <v>82</v>
      </c>
      <c r="D2" s="107"/>
      <c r="E2" s="107"/>
      <c r="F2" s="107"/>
      <c r="G2" s="108"/>
      <c r="H2" s="11"/>
      <c r="J2" s="106" t="s">
        <v>83</v>
      </c>
      <c r="K2" s="107"/>
      <c r="L2" s="107"/>
      <c r="M2" s="107"/>
      <c r="N2" s="108"/>
    </row>
    <row r="3" spans="2:14" x14ac:dyDescent="0.3">
      <c r="C3" s="109"/>
      <c r="D3" s="110"/>
      <c r="E3" s="110"/>
      <c r="F3" s="110"/>
      <c r="G3" s="111"/>
      <c r="H3" s="11"/>
      <c r="J3" s="109"/>
      <c r="K3" s="110"/>
      <c r="L3" s="110"/>
      <c r="M3" s="110"/>
      <c r="N3" s="111"/>
    </row>
    <row r="4" spans="2:14" x14ac:dyDescent="0.3">
      <c r="C4" s="109"/>
      <c r="D4" s="110"/>
      <c r="E4" s="110"/>
      <c r="F4" s="110"/>
      <c r="G4" s="111"/>
      <c r="H4" s="11"/>
      <c r="J4" s="109"/>
      <c r="K4" s="110"/>
      <c r="L4" s="110"/>
      <c r="M4" s="110"/>
      <c r="N4" s="111"/>
    </row>
    <row r="5" spans="2:14" x14ac:dyDescent="0.3">
      <c r="C5" s="112"/>
      <c r="D5" s="113"/>
      <c r="E5" s="113"/>
      <c r="F5" s="113"/>
      <c r="G5" s="114"/>
      <c r="H5" s="11"/>
      <c r="J5" s="112"/>
      <c r="K5" s="113"/>
      <c r="L5" s="113"/>
      <c r="M5" s="113"/>
      <c r="N5" s="114"/>
    </row>
    <row r="6" spans="2:14" x14ac:dyDescent="0.3">
      <c r="H6" s="11"/>
    </row>
    <row r="7" spans="2:14" x14ac:dyDescent="0.3">
      <c r="B7" s="82" t="s">
        <v>20</v>
      </c>
      <c r="C7" t="s">
        <v>77</v>
      </c>
      <c r="D7" t="s">
        <v>80</v>
      </c>
      <c r="E7" s="61"/>
      <c r="F7" s="61" t="s">
        <v>84</v>
      </c>
      <c r="H7" s="11"/>
      <c r="J7" s="82" t="s">
        <v>20</v>
      </c>
      <c r="K7" t="s">
        <v>77</v>
      </c>
      <c r="L7" t="s">
        <v>80</v>
      </c>
      <c r="M7" t="s">
        <v>84</v>
      </c>
    </row>
    <row r="8" spans="2:14" x14ac:dyDescent="0.3">
      <c r="B8" s="18">
        <v>0</v>
      </c>
      <c r="C8" s="83"/>
      <c r="D8" s="84">
        <v>-17500000</v>
      </c>
      <c r="E8" s="85"/>
      <c r="F8" s="86">
        <v>-17500000</v>
      </c>
      <c r="G8" s="84"/>
      <c r="H8" s="11"/>
      <c r="J8" s="18">
        <v>0</v>
      </c>
      <c r="K8" s="83"/>
      <c r="L8" s="84">
        <v>-22500000</v>
      </c>
      <c r="M8" s="84">
        <v>-22500000</v>
      </c>
    </row>
    <row r="9" spans="2:14" x14ac:dyDescent="0.3">
      <c r="B9" s="18">
        <v>1</v>
      </c>
      <c r="C9" s="84">
        <v>2500000</v>
      </c>
      <c r="D9" s="84">
        <v>-325000</v>
      </c>
      <c r="E9" s="87"/>
      <c r="F9" s="86">
        <v>2175000</v>
      </c>
      <c r="G9" s="84"/>
      <c r="H9" s="11"/>
      <c r="J9" s="18">
        <v>1</v>
      </c>
      <c r="K9" s="84">
        <v>3000000</v>
      </c>
      <c r="L9" s="84">
        <v>-250000</v>
      </c>
      <c r="M9" s="84">
        <v>2750000</v>
      </c>
    </row>
    <row r="10" spans="2:14" x14ac:dyDescent="0.3">
      <c r="B10" s="18">
        <v>2</v>
      </c>
      <c r="C10" s="84">
        <v>2556250</v>
      </c>
      <c r="D10" s="84">
        <v>-325000</v>
      </c>
      <c r="E10" s="87"/>
      <c r="F10" s="86">
        <v>2231250</v>
      </c>
      <c r="G10" s="84"/>
      <c r="H10" s="11"/>
      <c r="J10" s="18">
        <v>2</v>
      </c>
      <c r="K10" s="84">
        <v>3000000</v>
      </c>
      <c r="L10" s="84">
        <v>-250000</v>
      </c>
      <c r="M10" s="84">
        <v>2750000</v>
      </c>
    </row>
    <row r="11" spans="2:14" x14ac:dyDescent="0.3">
      <c r="B11" s="18">
        <v>3</v>
      </c>
      <c r="C11" s="84">
        <v>2613765.625</v>
      </c>
      <c r="D11" s="84">
        <v>-325000</v>
      </c>
      <c r="E11" s="87"/>
      <c r="F11" s="86">
        <v>2288765.625</v>
      </c>
      <c r="G11" s="84"/>
      <c r="H11" s="11"/>
      <c r="J11" s="18">
        <v>3</v>
      </c>
      <c r="K11" s="84">
        <v>3000000</v>
      </c>
      <c r="L11" s="84">
        <v>-250000</v>
      </c>
      <c r="M11" s="84">
        <v>2750000</v>
      </c>
    </row>
    <row r="12" spans="2:14" x14ac:dyDescent="0.3">
      <c r="B12" s="18">
        <v>4</v>
      </c>
      <c r="C12" s="84">
        <v>2672575.3515625</v>
      </c>
      <c r="D12" s="84">
        <v>-325000</v>
      </c>
      <c r="E12" s="87"/>
      <c r="F12" s="86">
        <v>2347575.3515625</v>
      </c>
      <c r="G12" s="84"/>
      <c r="H12" s="11"/>
      <c r="J12" s="18">
        <v>4</v>
      </c>
      <c r="K12" s="84">
        <v>3000000</v>
      </c>
      <c r="L12" s="84">
        <v>-250000</v>
      </c>
      <c r="M12" s="84">
        <v>2750000</v>
      </c>
    </row>
    <row r="13" spans="2:14" x14ac:dyDescent="0.3">
      <c r="B13" s="18">
        <v>5</v>
      </c>
      <c r="C13" s="84">
        <v>2732708.2969726562</v>
      </c>
      <c r="D13" s="84">
        <v>-1575000</v>
      </c>
      <c r="E13" s="87"/>
      <c r="F13" s="86">
        <v>1157708.2969726562</v>
      </c>
      <c r="G13" s="84"/>
      <c r="H13" s="11"/>
      <c r="J13" s="18">
        <v>5</v>
      </c>
      <c r="K13" s="84">
        <v>3000000</v>
      </c>
      <c r="L13" s="84">
        <v>-250000</v>
      </c>
      <c r="M13" s="84">
        <v>2750000</v>
      </c>
    </row>
    <row r="14" spans="2:14" x14ac:dyDescent="0.3">
      <c r="B14" s="18">
        <v>6</v>
      </c>
      <c r="C14" s="84">
        <v>2794194.233654541</v>
      </c>
      <c r="D14" s="84">
        <v>-325000</v>
      </c>
      <c r="E14" s="87"/>
      <c r="F14" s="86">
        <v>2469194.233654541</v>
      </c>
      <c r="G14" s="84"/>
      <c r="H14" s="11"/>
      <c r="J14" s="18">
        <v>6</v>
      </c>
      <c r="K14" s="84">
        <v>3000000</v>
      </c>
      <c r="L14" s="84">
        <v>-250000</v>
      </c>
      <c r="M14" s="84">
        <v>2750000</v>
      </c>
    </row>
    <row r="15" spans="2:14" x14ac:dyDescent="0.3">
      <c r="B15" s="18">
        <v>7</v>
      </c>
      <c r="C15" s="84">
        <v>2857063.6039117682</v>
      </c>
      <c r="D15" s="84">
        <v>-325000</v>
      </c>
      <c r="E15" s="87"/>
      <c r="F15" s="86">
        <v>2532063.6039117682</v>
      </c>
      <c r="G15" s="84"/>
      <c r="H15" s="11"/>
      <c r="J15" s="18">
        <v>7</v>
      </c>
      <c r="K15" s="84">
        <v>3000000</v>
      </c>
      <c r="L15" s="84">
        <v>-1250000</v>
      </c>
      <c r="M15" s="84">
        <v>1750000</v>
      </c>
    </row>
    <row r="16" spans="2:14" x14ac:dyDescent="0.3">
      <c r="B16" s="18">
        <v>8</v>
      </c>
      <c r="C16" s="84">
        <v>2921347.5349997827</v>
      </c>
      <c r="D16" s="84">
        <v>-325000</v>
      </c>
      <c r="E16" s="87"/>
      <c r="F16" s="86">
        <v>2596347.5349997827</v>
      </c>
      <c r="G16" s="84"/>
      <c r="H16" s="11"/>
      <c r="J16" s="18">
        <v>8</v>
      </c>
      <c r="K16" s="84">
        <v>3000000</v>
      </c>
      <c r="L16" s="84">
        <v>-250000</v>
      </c>
      <c r="M16" s="84">
        <v>2750000</v>
      </c>
    </row>
    <row r="17" spans="2:13" x14ac:dyDescent="0.3">
      <c r="B17" s="18">
        <v>9</v>
      </c>
      <c r="C17" s="84">
        <v>2987077.8545372775</v>
      </c>
      <c r="D17" s="84">
        <v>-325000</v>
      </c>
      <c r="E17" s="87"/>
      <c r="F17" s="86">
        <v>2662077.8545372775</v>
      </c>
      <c r="G17" s="84"/>
      <c r="H17" s="11"/>
      <c r="J17" s="18">
        <v>9</v>
      </c>
      <c r="K17" s="84">
        <v>3000000</v>
      </c>
      <c r="L17" s="84">
        <v>-250000</v>
      </c>
      <c r="M17" s="84">
        <v>2750000</v>
      </c>
    </row>
    <row r="18" spans="2:13" x14ac:dyDescent="0.3">
      <c r="B18" s="18">
        <v>10</v>
      </c>
      <c r="C18" s="84">
        <v>3054287.1062643663</v>
      </c>
      <c r="D18" s="84">
        <v>-1575000</v>
      </c>
      <c r="E18" s="87"/>
      <c r="F18" s="86">
        <v>1479287.1062643663</v>
      </c>
      <c r="G18" s="84"/>
      <c r="H18" s="11"/>
      <c r="J18" s="18">
        <v>10</v>
      </c>
      <c r="K18" s="84">
        <v>3000000</v>
      </c>
      <c r="L18" s="84">
        <v>-250000</v>
      </c>
      <c r="M18" s="84">
        <v>2750000</v>
      </c>
    </row>
    <row r="19" spans="2:13" x14ac:dyDescent="0.3">
      <c r="B19" s="18">
        <v>11</v>
      </c>
      <c r="C19" s="84">
        <v>3123008.5661553144</v>
      </c>
      <c r="D19" s="84">
        <v>-325000</v>
      </c>
      <c r="E19" s="87"/>
      <c r="F19" s="86">
        <v>2798008.5661553144</v>
      </c>
      <c r="G19" s="84"/>
      <c r="H19" s="11"/>
      <c r="J19" s="18">
        <v>11</v>
      </c>
      <c r="K19" s="84">
        <v>3000000</v>
      </c>
      <c r="L19" s="84">
        <v>-250000</v>
      </c>
      <c r="M19" s="84">
        <v>2750000</v>
      </c>
    </row>
    <row r="20" spans="2:13" x14ac:dyDescent="0.3">
      <c r="B20" s="18">
        <v>12</v>
      </c>
      <c r="C20" s="84">
        <v>3193276.2588938088</v>
      </c>
      <c r="D20" s="84">
        <v>-325000</v>
      </c>
      <c r="E20" s="87"/>
      <c r="F20" s="86">
        <v>2868276.2588938088</v>
      </c>
      <c r="G20" s="84"/>
      <c r="H20" s="11"/>
      <c r="J20" s="18">
        <v>12</v>
      </c>
      <c r="K20" s="84">
        <v>3000000</v>
      </c>
      <c r="L20" s="84">
        <v>-250000</v>
      </c>
      <c r="M20" s="84">
        <v>2750000</v>
      </c>
    </row>
    <row r="21" spans="2:13" x14ac:dyDescent="0.3">
      <c r="B21" s="18">
        <v>13</v>
      </c>
      <c r="C21" s="84">
        <v>3265124.9747189195</v>
      </c>
      <c r="D21" s="84">
        <v>-325000</v>
      </c>
      <c r="E21" s="87"/>
      <c r="F21" s="86">
        <v>2940124.9747189195</v>
      </c>
      <c r="G21" s="84"/>
      <c r="H21" s="11"/>
      <c r="J21" s="18">
        <v>13</v>
      </c>
      <c r="K21" s="84">
        <v>3000000</v>
      </c>
      <c r="L21" s="84">
        <v>-250000</v>
      </c>
      <c r="M21" s="84">
        <v>2750000</v>
      </c>
    </row>
    <row r="22" spans="2:13" x14ac:dyDescent="0.3">
      <c r="B22" s="18">
        <v>14</v>
      </c>
      <c r="C22" s="84">
        <v>3338590.2866500951</v>
      </c>
      <c r="D22" s="84">
        <v>-325000</v>
      </c>
      <c r="E22" s="87"/>
      <c r="F22" s="86">
        <v>3013590.2866500951</v>
      </c>
      <c r="G22" s="84"/>
      <c r="H22" s="11"/>
      <c r="J22" s="18">
        <v>14</v>
      </c>
      <c r="K22" s="84">
        <v>3000000</v>
      </c>
      <c r="L22" s="84">
        <v>-1250000</v>
      </c>
      <c r="M22" s="84">
        <v>1750000</v>
      </c>
    </row>
    <row r="23" spans="2:13" x14ac:dyDescent="0.3">
      <c r="B23" s="18">
        <v>15</v>
      </c>
      <c r="C23" s="84">
        <v>3413708.5680997223</v>
      </c>
      <c r="D23" s="84">
        <v>-1575000</v>
      </c>
      <c r="E23" s="87"/>
      <c r="F23" s="86">
        <v>1838708.5680997223</v>
      </c>
      <c r="G23" s="84"/>
      <c r="H23" s="11"/>
      <c r="J23" s="18">
        <v>15</v>
      </c>
      <c r="K23" s="84">
        <v>3000000</v>
      </c>
      <c r="L23" s="84">
        <v>-250000</v>
      </c>
      <c r="M23" s="84">
        <v>2750000</v>
      </c>
    </row>
    <row r="24" spans="2:13" x14ac:dyDescent="0.3">
      <c r="B24" s="18">
        <v>16</v>
      </c>
      <c r="C24" s="84">
        <v>3490517.010881966</v>
      </c>
      <c r="D24" s="84">
        <v>-325000</v>
      </c>
      <c r="E24" s="87"/>
      <c r="F24" s="86">
        <v>3165517.010881966</v>
      </c>
      <c r="G24" s="84"/>
      <c r="H24" s="11"/>
      <c r="J24" s="18">
        <v>16</v>
      </c>
      <c r="K24" s="84">
        <v>3000000</v>
      </c>
      <c r="L24" s="84">
        <v>-250000</v>
      </c>
      <c r="M24" s="84">
        <v>2750000</v>
      </c>
    </row>
    <row r="25" spans="2:13" x14ac:dyDescent="0.3">
      <c r="B25" s="18">
        <v>17</v>
      </c>
      <c r="C25" s="84">
        <v>3569053.6436268101</v>
      </c>
      <c r="D25" s="84">
        <v>-325000</v>
      </c>
      <c r="E25" s="87"/>
      <c r="F25" s="86">
        <v>3244053.6436268101</v>
      </c>
      <c r="G25" s="84"/>
      <c r="H25" s="11"/>
      <c r="J25" s="18">
        <v>17</v>
      </c>
      <c r="K25" s="84">
        <v>3000000</v>
      </c>
      <c r="L25" s="84">
        <v>-250000</v>
      </c>
      <c r="M25" s="84">
        <v>2750000</v>
      </c>
    </row>
    <row r="26" spans="2:13" x14ac:dyDescent="0.3">
      <c r="B26" s="18">
        <v>18</v>
      </c>
      <c r="C26" s="84">
        <v>3649357.3506084131</v>
      </c>
      <c r="D26" s="84">
        <v>-325000</v>
      </c>
      <c r="E26" s="87"/>
      <c r="F26" s="86">
        <v>3324357.3506084131</v>
      </c>
      <c r="G26" s="84"/>
      <c r="H26" s="11"/>
      <c r="J26" s="18">
        <v>18</v>
      </c>
      <c r="K26" s="84">
        <v>3000000</v>
      </c>
      <c r="L26" s="84">
        <v>-250000</v>
      </c>
      <c r="M26" s="84">
        <v>2750000</v>
      </c>
    </row>
    <row r="27" spans="2:13" x14ac:dyDescent="0.3">
      <c r="B27" s="18">
        <v>19</v>
      </c>
      <c r="C27" s="84">
        <v>3731467.8909971025</v>
      </c>
      <c r="D27" s="84">
        <v>-325000</v>
      </c>
      <c r="E27" s="87"/>
      <c r="F27" s="86">
        <v>3406467.8909971025</v>
      </c>
      <c r="G27" s="84"/>
      <c r="H27" s="11"/>
      <c r="J27" s="18">
        <v>19</v>
      </c>
      <c r="K27" s="84">
        <v>3000000</v>
      </c>
      <c r="L27" s="84">
        <v>-250000</v>
      </c>
      <c r="M27" s="84">
        <v>2750000</v>
      </c>
    </row>
    <row r="28" spans="2:13" x14ac:dyDescent="0.3">
      <c r="B28" s="18">
        <v>20</v>
      </c>
      <c r="C28" s="84">
        <v>3815425.9185445374</v>
      </c>
      <c r="D28" s="84">
        <v>-1575000</v>
      </c>
      <c r="E28" s="87"/>
      <c r="F28" s="86">
        <v>2240425.9185445374</v>
      </c>
      <c r="G28" s="84"/>
      <c r="H28" s="11"/>
      <c r="J28" s="18">
        <v>20</v>
      </c>
      <c r="K28" s="84">
        <v>3000000</v>
      </c>
      <c r="L28" s="84">
        <v>-2000000</v>
      </c>
      <c r="M28" s="84">
        <v>1000000</v>
      </c>
    </row>
    <row r="29" spans="2:13" x14ac:dyDescent="0.3">
      <c r="B29" s="18">
        <v>21</v>
      </c>
      <c r="C29" s="84">
        <v>3901273.0017117895</v>
      </c>
      <c r="D29" s="84">
        <v>-325000</v>
      </c>
      <c r="E29" s="87"/>
      <c r="F29" s="86">
        <v>3576273.0017117895</v>
      </c>
      <c r="G29" s="84"/>
      <c r="H29" s="11"/>
      <c r="J29" s="18">
        <v>21</v>
      </c>
      <c r="K29" s="84">
        <v>3000000</v>
      </c>
      <c r="L29" s="84">
        <v>-1250000</v>
      </c>
      <c r="M29" s="84">
        <v>1750000</v>
      </c>
    </row>
    <row r="30" spans="2:13" x14ac:dyDescent="0.3">
      <c r="B30" s="18">
        <v>22</v>
      </c>
      <c r="C30" s="84">
        <v>3989051.6442503044</v>
      </c>
      <c r="D30" s="84">
        <v>-325000</v>
      </c>
      <c r="E30" s="87"/>
      <c r="F30" s="86">
        <v>3664051.6442503044</v>
      </c>
      <c r="G30" s="84"/>
      <c r="H30" s="11"/>
      <c r="J30" s="18">
        <v>22</v>
      </c>
      <c r="K30" s="84">
        <v>3000000</v>
      </c>
      <c r="L30" s="84">
        <v>-250000</v>
      </c>
      <c r="M30" s="84">
        <v>2750000</v>
      </c>
    </row>
    <row r="31" spans="2:13" x14ac:dyDescent="0.3">
      <c r="B31" s="18">
        <v>23</v>
      </c>
      <c r="C31" s="84">
        <v>4078805.3062459361</v>
      </c>
      <c r="D31" s="84">
        <v>-325000</v>
      </c>
      <c r="E31" s="87"/>
      <c r="F31" s="86">
        <v>3753805.3062459361</v>
      </c>
      <c r="G31" s="84"/>
      <c r="H31" s="11"/>
      <c r="J31" s="18">
        <v>23</v>
      </c>
      <c r="K31" s="84">
        <v>3000000</v>
      </c>
      <c r="L31" s="84">
        <v>-250000</v>
      </c>
      <c r="M31" s="84">
        <v>2750000</v>
      </c>
    </row>
    <row r="32" spans="2:13" x14ac:dyDescent="0.3">
      <c r="B32" s="18">
        <v>24</v>
      </c>
      <c r="C32" s="84">
        <v>4170578.4256364694</v>
      </c>
      <c r="D32" s="84">
        <v>-325000</v>
      </c>
      <c r="E32" s="87"/>
      <c r="F32" s="86">
        <v>3845578.4256364694</v>
      </c>
      <c r="G32" s="84"/>
      <c r="H32" s="11"/>
      <c r="J32" s="18">
        <v>24</v>
      </c>
      <c r="K32" s="84">
        <v>3000000</v>
      </c>
      <c r="L32" s="84">
        <v>-250000</v>
      </c>
      <c r="M32" s="84">
        <v>2750000</v>
      </c>
    </row>
    <row r="33" spans="1:14" x14ac:dyDescent="0.3">
      <c r="B33" s="18">
        <v>25</v>
      </c>
      <c r="C33" s="84">
        <v>4264416.44021329</v>
      </c>
      <c r="D33" s="84">
        <v>-1575000</v>
      </c>
      <c r="E33" s="87"/>
      <c r="F33" s="86">
        <v>2689416.44021329</v>
      </c>
      <c r="G33" s="84"/>
      <c r="H33" s="11"/>
      <c r="J33" s="18">
        <v>25</v>
      </c>
      <c r="K33" s="84">
        <v>3000000</v>
      </c>
      <c r="L33" s="84">
        <v>-250000</v>
      </c>
      <c r="M33" s="84">
        <v>2750000</v>
      </c>
    </row>
    <row r="34" spans="1:14" x14ac:dyDescent="0.3">
      <c r="B34" s="18">
        <v>26</v>
      </c>
      <c r="C34" s="84">
        <v>4360365.8101180885</v>
      </c>
      <c r="D34" s="84">
        <v>-325000</v>
      </c>
      <c r="E34" s="87"/>
      <c r="F34" s="86">
        <v>4035365.8101180885</v>
      </c>
      <c r="G34" s="84"/>
      <c r="H34" s="11"/>
      <c r="J34" s="18">
        <v>26</v>
      </c>
      <c r="K34" s="84">
        <v>3000000</v>
      </c>
      <c r="L34" s="84">
        <v>-250000</v>
      </c>
      <c r="M34" s="84">
        <v>2750000</v>
      </c>
    </row>
    <row r="35" spans="1:14" x14ac:dyDescent="0.3">
      <c r="B35" s="18">
        <v>27</v>
      </c>
      <c r="C35" s="84">
        <v>4458474.0408457452</v>
      </c>
      <c r="D35" s="84">
        <v>-325000</v>
      </c>
      <c r="E35" s="87"/>
      <c r="F35" s="86">
        <v>4133474.0408457452</v>
      </c>
      <c r="G35" s="84"/>
      <c r="H35" s="11"/>
      <c r="J35" s="18">
        <v>27</v>
      </c>
      <c r="K35" s="84">
        <v>3000000</v>
      </c>
      <c r="L35" s="84">
        <v>-250000</v>
      </c>
      <c r="M35" s="84">
        <v>2750000</v>
      </c>
    </row>
    <row r="36" spans="1:14" x14ac:dyDescent="0.3">
      <c r="B36" s="18">
        <v>28</v>
      </c>
      <c r="C36" s="84">
        <v>4558789.7067647744</v>
      </c>
      <c r="D36" s="84">
        <v>-325000</v>
      </c>
      <c r="E36" s="87"/>
      <c r="F36" s="86">
        <v>4233789.7067647744</v>
      </c>
      <c r="G36" s="84"/>
      <c r="H36" s="11"/>
      <c r="J36" s="18">
        <v>28</v>
      </c>
      <c r="K36" s="84">
        <v>3000000</v>
      </c>
      <c r="L36" s="84">
        <v>-1250000</v>
      </c>
      <c r="M36" s="84">
        <v>1750000</v>
      </c>
    </row>
    <row r="37" spans="1:14" x14ac:dyDescent="0.3">
      <c r="B37" s="18">
        <v>29</v>
      </c>
      <c r="C37" s="84">
        <v>4661362.475166982</v>
      </c>
      <c r="D37" s="84">
        <v>-325000</v>
      </c>
      <c r="E37" s="87"/>
      <c r="F37" s="86">
        <v>4336362.475166982</v>
      </c>
      <c r="G37" s="84"/>
      <c r="H37" s="11"/>
      <c r="J37" s="18">
        <v>29</v>
      </c>
      <c r="K37" s="84">
        <v>3000000</v>
      </c>
      <c r="L37" s="84">
        <v>-250000</v>
      </c>
      <c r="M37" s="84">
        <v>2750000</v>
      </c>
    </row>
    <row r="38" spans="1:14" x14ac:dyDescent="0.3">
      <c r="B38" s="18">
        <v>30</v>
      </c>
      <c r="C38" s="84">
        <v>4766243.1308582388</v>
      </c>
      <c r="D38" s="84">
        <v>-325000</v>
      </c>
      <c r="E38" s="88"/>
      <c r="F38" s="89">
        <v>4441243.1308582388</v>
      </c>
      <c r="G38" s="84"/>
      <c r="H38" s="11"/>
      <c r="J38" s="18">
        <v>30</v>
      </c>
      <c r="K38" s="84">
        <v>3000000</v>
      </c>
      <c r="L38" s="84">
        <v>-250000</v>
      </c>
      <c r="M38" s="84">
        <v>2750000</v>
      </c>
    </row>
    <row r="39" spans="1:14" x14ac:dyDescent="0.3">
      <c r="C39" s="84">
        <v>105488160.05789122</v>
      </c>
      <c r="D39" s="84">
        <v>33500000</v>
      </c>
      <c r="E39" s="90"/>
      <c r="F39" s="91">
        <v>6232050.4094115235</v>
      </c>
      <c r="G39" s="84"/>
      <c r="H39" s="11"/>
      <c r="K39" s="84">
        <v>90000000</v>
      </c>
      <c r="L39" s="84">
        <v>35750000</v>
      </c>
      <c r="M39" s="84">
        <v>2182925.1422133669</v>
      </c>
    </row>
    <row r="40" spans="1:14" x14ac:dyDescent="0.3">
      <c r="H40" s="11"/>
    </row>
    <row r="41" spans="1:14" x14ac:dyDescent="0.3">
      <c r="C41" t="s">
        <v>85</v>
      </c>
      <c r="D41" s="92">
        <v>28654292.971256539</v>
      </c>
      <c r="E41" s="92">
        <v>4922242.5618450223</v>
      </c>
      <c r="H41" s="11"/>
      <c r="J41" t="s">
        <v>85</v>
      </c>
      <c r="K41" s="92">
        <v>28280743.400964942</v>
      </c>
      <c r="L41" s="92">
        <v>3597818.2587515684</v>
      </c>
    </row>
    <row r="42" spans="1:14" x14ac:dyDescent="0.3">
      <c r="C42" t="s">
        <v>86</v>
      </c>
      <c r="D42" s="92">
        <v>3039625.8576016258</v>
      </c>
      <c r="E42" s="92">
        <v>522147.79067763896</v>
      </c>
      <c r="H42" s="11"/>
      <c r="J42" t="s">
        <v>86</v>
      </c>
      <c r="K42" s="92">
        <v>2999999.9999999986</v>
      </c>
      <c r="L42" s="92">
        <v>381653.85623796674</v>
      </c>
    </row>
    <row r="43" spans="1:14" x14ac:dyDescent="0.3">
      <c r="H43" s="11"/>
    </row>
    <row r="44" spans="1:14" x14ac:dyDescent="0.3">
      <c r="A44" t="s">
        <v>77</v>
      </c>
      <c r="C44" t="s">
        <v>80</v>
      </c>
      <c r="H44" s="11"/>
      <c r="J44" t="s">
        <v>77</v>
      </c>
      <c r="L44" t="s">
        <v>80</v>
      </c>
    </row>
    <row r="45" spans="1:14" x14ac:dyDescent="0.3">
      <c r="A45" t="s">
        <v>87</v>
      </c>
      <c r="B45" s="84">
        <v>3039625.8576016258</v>
      </c>
      <c r="C45" t="s">
        <v>88</v>
      </c>
      <c r="E45" s="84">
        <v>17500000</v>
      </c>
      <c r="H45" s="11"/>
      <c r="J45" t="s">
        <v>87</v>
      </c>
      <c r="K45" s="84">
        <v>2999999.9999999986</v>
      </c>
      <c r="L45" t="s">
        <v>88</v>
      </c>
      <c r="N45" s="84">
        <v>22500000</v>
      </c>
    </row>
    <row r="46" spans="1:14" x14ac:dyDescent="0.3">
      <c r="C46" t="s">
        <v>89</v>
      </c>
      <c r="E46" s="84">
        <v>522147.79067763896</v>
      </c>
      <c r="H46" s="11"/>
      <c r="L46" t="s">
        <v>89</v>
      </c>
      <c r="N46" s="84">
        <v>381653.85623796674</v>
      </c>
    </row>
    <row r="47" spans="1:14" x14ac:dyDescent="0.3">
      <c r="H47" s="11"/>
    </row>
    <row r="48" spans="1:14" x14ac:dyDescent="0.3">
      <c r="H48" s="11"/>
    </row>
    <row r="49" spans="3:13" x14ac:dyDescent="0.3">
      <c r="H49" s="11"/>
    </row>
    <row r="50" spans="3:13" x14ac:dyDescent="0.3">
      <c r="C50" t="s">
        <v>90</v>
      </c>
      <c r="E50" s="84">
        <v>2272147.7906776387</v>
      </c>
      <c r="H50" s="11"/>
      <c r="K50" t="s">
        <v>90</v>
      </c>
      <c r="M50" s="84">
        <v>2631653.8562379666</v>
      </c>
    </row>
    <row r="51" spans="3:13" x14ac:dyDescent="0.3">
      <c r="H51" s="11"/>
    </row>
    <row r="52" spans="3:13" x14ac:dyDescent="0.3">
      <c r="H52" s="11"/>
    </row>
    <row r="53" spans="3:13" x14ac:dyDescent="0.3">
      <c r="C53" t="s">
        <v>29</v>
      </c>
      <c r="D53" t="s">
        <v>91</v>
      </c>
      <c r="E53" s="94">
        <v>1.34</v>
      </c>
      <c r="H53" s="11"/>
      <c r="J53" t="s">
        <v>29</v>
      </c>
      <c r="K53" t="s">
        <v>91</v>
      </c>
      <c r="L53">
        <v>1.1399999999999999</v>
      </c>
    </row>
    <row r="54" spans="3:13" x14ac:dyDescent="0.3">
      <c r="H54" s="11"/>
    </row>
    <row r="55" spans="3:13" x14ac:dyDescent="0.3">
      <c r="H55" s="11"/>
    </row>
    <row r="58" spans="3:13" x14ac:dyDescent="0.3">
      <c r="E58" s="93" t="s">
        <v>92</v>
      </c>
      <c r="F58" s="93"/>
      <c r="G58" s="93"/>
      <c r="H58" s="93"/>
      <c r="I58" s="93"/>
    </row>
  </sheetData>
  <mergeCells count="2">
    <mergeCell ref="J2:N5"/>
    <mergeCell ref="C2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1269-AAC8-4D70-8322-7A6F80BA6591}">
  <dimension ref="A2:M28"/>
  <sheetViews>
    <sheetView workbookViewId="0">
      <selection activeCell="G22" sqref="G22"/>
    </sheetView>
  </sheetViews>
  <sheetFormatPr baseColWidth="10" defaultRowHeight="14.4" x14ac:dyDescent="0.3"/>
  <cols>
    <col min="5" max="5" width="14.33203125" customWidth="1"/>
    <col min="6" max="7" width="12.77734375" bestFit="1" customWidth="1"/>
    <col min="8" max="8" width="16.33203125" bestFit="1" customWidth="1"/>
    <col min="9" max="12" width="12.77734375" bestFit="1" customWidth="1"/>
  </cols>
  <sheetData>
    <row r="2" spans="4:13" ht="43.2" x14ac:dyDescent="0.3">
      <c r="D2" s="62" t="s">
        <v>76</v>
      </c>
      <c r="E2" s="62" t="s">
        <v>75</v>
      </c>
      <c r="F2" s="67" t="s">
        <v>74</v>
      </c>
      <c r="G2" s="67" t="s">
        <v>73</v>
      </c>
      <c r="H2" s="67" t="s">
        <v>72</v>
      </c>
    </row>
    <row r="3" spans="4:13" x14ac:dyDescent="0.3">
      <c r="D3" s="65">
        <v>1</v>
      </c>
      <c r="E3" s="55">
        <v>750000</v>
      </c>
      <c r="F3" s="55">
        <v>200000</v>
      </c>
      <c r="G3" s="55">
        <v>510000</v>
      </c>
      <c r="H3" s="55">
        <v>120000</v>
      </c>
    </row>
    <row r="4" spans="4:13" x14ac:dyDescent="0.3">
      <c r="D4" s="65">
        <v>2</v>
      </c>
      <c r="E4" s="55">
        <v>500000</v>
      </c>
      <c r="F4" s="55">
        <v>350000</v>
      </c>
      <c r="G4" s="55">
        <v>450000</v>
      </c>
      <c r="H4" s="55">
        <v>70000</v>
      </c>
    </row>
    <row r="5" spans="4:13" x14ac:dyDescent="0.3">
      <c r="D5" s="65">
        <v>3</v>
      </c>
      <c r="E5" s="55">
        <v>600000</v>
      </c>
      <c r="F5" s="55">
        <v>300000</v>
      </c>
      <c r="G5" s="55">
        <v>460000</v>
      </c>
      <c r="H5" s="55">
        <v>85000</v>
      </c>
    </row>
    <row r="6" spans="4:13" x14ac:dyDescent="0.3">
      <c r="D6" s="65">
        <v>4</v>
      </c>
      <c r="E6" s="55">
        <v>650000</v>
      </c>
      <c r="F6" s="55">
        <v>275000</v>
      </c>
      <c r="G6" s="55">
        <v>480000</v>
      </c>
      <c r="H6" s="55">
        <v>95000</v>
      </c>
    </row>
    <row r="9" spans="4:13" ht="15.6" x14ac:dyDescent="0.3">
      <c r="I9" s="115" t="s">
        <v>61</v>
      </c>
      <c r="J9" s="116"/>
      <c r="K9" s="116"/>
      <c r="L9" s="116"/>
      <c r="M9" s="116"/>
    </row>
    <row r="10" spans="4:13" x14ac:dyDescent="0.3">
      <c r="D10" s="62" t="s">
        <v>20</v>
      </c>
      <c r="E10" s="62" t="s">
        <v>71</v>
      </c>
      <c r="F10" s="62" t="s">
        <v>70</v>
      </c>
      <c r="G10" s="62" t="s">
        <v>69</v>
      </c>
      <c r="H10" s="66" t="s">
        <v>68</v>
      </c>
      <c r="I10" s="52" t="s">
        <v>67</v>
      </c>
      <c r="J10" s="62" t="s">
        <v>66</v>
      </c>
      <c r="K10" s="62" t="s">
        <v>65</v>
      </c>
      <c r="L10" s="62" t="s">
        <v>64</v>
      </c>
    </row>
    <row r="11" spans="4:13" x14ac:dyDescent="0.3">
      <c r="D11" s="65">
        <v>0</v>
      </c>
      <c r="E11" s="55">
        <f>-E3</f>
        <v>-750000</v>
      </c>
      <c r="F11" s="55">
        <f>-E4</f>
        <v>-500000</v>
      </c>
      <c r="G11" s="55">
        <f>-E5</f>
        <v>-600000</v>
      </c>
      <c r="H11" s="64">
        <f>-E6</f>
        <v>-650000</v>
      </c>
      <c r="I11" s="63">
        <f t="shared" ref="I11:K14" si="0">F11-0</f>
        <v>-500000</v>
      </c>
      <c r="J11" s="63">
        <f t="shared" si="0"/>
        <v>-600000</v>
      </c>
      <c r="K11" s="63">
        <f t="shared" si="0"/>
        <v>-650000</v>
      </c>
      <c r="L11" s="63">
        <f>E11-0</f>
        <v>-750000</v>
      </c>
    </row>
    <row r="12" spans="4:13" x14ac:dyDescent="0.3">
      <c r="D12" s="65">
        <v>1</v>
      </c>
      <c r="E12" s="55">
        <f>-F3+G3</f>
        <v>310000</v>
      </c>
      <c r="F12" s="55">
        <f>-F4+G4</f>
        <v>100000</v>
      </c>
      <c r="G12" s="55">
        <f>-F5+G5</f>
        <v>160000</v>
      </c>
      <c r="H12" s="64">
        <f>-F6+G6</f>
        <v>205000</v>
      </c>
      <c r="I12" s="63">
        <f t="shared" si="0"/>
        <v>100000</v>
      </c>
      <c r="J12" s="63">
        <f t="shared" si="0"/>
        <v>160000</v>
      </c>
      <c r="K12" s="63">
        <f t="shared" si="0"/>
        <v>205000</v>
      </c>
      <c r="L12" s="63">
        <f>E12-0</f>
        <v>310000</v>
      </c>
    </row>
    <row r="13" spans="4:13" x14ac:dyDescent="0.3">
      <c r="D13" s="65">
        <v>2</v>
      </c>
      <c r="E13" s="55">
        <f>-F3+G3</f>
        <v>310000</v>
      </c>
      <c r="F13" s="55">
        <f>-F4+G4</f>
        <v>100000</v>
      </c>
      <c r="G13" s="55">
        <f>-F5+G5</f>
        <v>160000</v>
      </c>
      <c r="H13" s="64">
        <f>-F6+G6</f>
        <v>205000</v>
      </c>
      <c r="I13" s="63">
        <f t="shared" si="0"/>
        <v>100000</v>
      </c>
      <c r="J13" s="63">
        <f t="shared" si="0"/>
        <v>160000</v>
      </c>
      <c r="K13" s="63">
        <f t="shared" si="0"/>
        <v>205000</v>
      </c>
      <c r="L13" s="63">
        <f>E13-0</f>
        <v>310000</v>
      </c>
    </row>
    <row r="14" spans="4:13" x14ac:dyDescent="0.3">
      <c r="D14" s="65">
        <v>3</v>
      </c>
      <c r="E14" s="55">
        <f>-F3+G3+H3</f>
        <v>430000</v>
      </c>
      <c r="F14" s="55">
        <f>-F4+G4+H4</f>
        <v>170000</v>
      </c>
      <c r="G14" s="55">
        <f>-F5+G5+H5</f>
        <v>245000</v>
      </c>
      <c r="H14" s="64">
        <f>-F6+G6+H6</f>
        <v>300000</v>
      </c>
      <c r="I14" s="63">
        <f t="shared" si="0"/>
        <v>170000</v>
      </c>
      <c r="J14" s="63">
        <f t="shared" si="0"/>
        <v>245000</v>
      </c>
      <c r="K14" s="63">
        <f t="shared" si="0"/>
        <v>300000</v>
      </c>
      <c r="L14" s="63">
        <f>E14-0</f>
        <v>430000</v>
      </c>
    </row>
    <row r="15" spans="4:13" x14ac:dyDescent="0.3">
      <c r="H15" t="s">
        <v>63</v>
      </c>
      <c r="I15" s="57">
        <f>IRR(I11:I14)</f>
        <v>-0.12603009492016648</v>
      </c>
      <c r="J15" s="57">
        <f>IRR(J11:J14)</f>
        <v>-2.7441337780399033E-2</v>
      </c>
      <c r="K15" s="57">
        <f>IRR(K11:K14)</f>
        <v>4.2540819963533316E-2</v>
      </c>
      <c r="L15" s="57">
        <f>IRR(L11:L14)</f>
        <v>0.17768442388630601</v>
      </c>
    </row>
    <row r="20" spans="1:13" x14ac:dyDescent="0.3">
      <c r="A20" s="52" t="s">
        <v>62</v>
      </c>
      <c r="B20" s="117">
        <v>0.15</v>
      </c>
      <c r="C20" s="117"/>
      <c r="D20" s="117"/>
      <c r="E20" s="62"/>
      <c r="F20" s="61"/>
      <c r="G20" s="61"/>
      <c r="H20" s="61"/>
    </row>
    <row r="21" spans="1:13" x14ac:dyDescent="0.3">
      <c r="A21" s="52" t="s">
        <v>61</v>
      </c>
      <c r="B21" s="60" t="s">
        <v>60</v>
      </c>
      <c r="C21" s="60" t="s">
        <v>59</v>
      </c>
      <c r="D21" s="60" t="s">
        <v>58</v>
      </c>
      <c r="E21" s="59" t="s">
        <v>57</v>
      </c>
      <c r="F21" s="54"/>
      <c r="G21" s="54"/>
      <c r="H21" s="54"/>
      <c r="I21" s="2"/>
    </row>
    <row r="22" spans="1:13" x14ac:dyDescent="0.3">
      <c r="A22" s="52" t="s">
        <v>56</v>
      </c>
      <c r="B22" s="57">
        <f>I15</f>
        <v>-0.12603009492016648</v>
      </c>
      <c r="C22" s="58">
        <f>J15</f>
        <v>-2.7441337780399033E-2</v>
      </c>
      <c r="D22" s="57">
        <f>K15</f>
        <v>4.2540819963533316E-2</v>
      </c>
      <c r="E22" s="56">
        <f>L15</f>
        <v>0.17768442388630601</v>
      </c>
      <c r="F22" s="54"/>
      <c r="G22" s="54"/>
      <c r="H22" s="54"/>
      <c r="I22" s="2"/>
    </row>
    <row r="23" spans="1:13" x14ac:dyDescent="0.3">
      <c r="A23" s="52" t="s">
        <v>55</v>
      </c>
      <c r="B23" s="51" t="s">
        <v>53</v>
      </c>
      <c r="C23" s="51" t="s">
        <v>54</v>
      </c>
      <c r="D23" s="51" t="s">
        <v>53</v>
      </c>
      <c r="E23" s="55" t="s">
        <v>52</v>
      </c>
      <c r="F23" s="54"/>
      <c r="G23" s="54"/>
      <c r="H23" s="54"/>
      <c r="I23" s="2"/>
    </row>
    <row r="24" spans="1:13" x14ac:dyDescent="0.3">
      <c r="A24" s="52" t="s">
        <v>51</v>
      </c>
      <c r="B24" s="51" t="s">
        <v>45</v>
      </c>
      <c r="C24" s="51" t="s">
        <v>45</v>
      </c>
      <c r="D24" s="51" t="s">
        <v>45</v>
      </c>
      <c r="E24" s="53" t="s">
        <v>50</v>
      </c>
      <c r="I24" s="26"/>
    </row>
    <row r="25" spans="1:13" x14ac:dyDescent="0.3">
      <c r="A25" s="52" t="s">
        <v>49</v>
      </c>
      <c r="B25" s="51" t="s">
        <v>48</v>
      </c>
      <c r="C25" s="51" t="s">
        <v>47</v>
      </c>
      <c r="D25" s="51" t="s">
        <v>46</v>
      </c>
      <c r="E25" s="51" t="s">
        <v>45</v>
      </c>
    </row>
    <row r="28" spans="1:13" x14ac:dyDescent="0.3">
      <c r="E28" s="50" t="s">
        <v>44</v>
      </c>
      <c r="F28" s="50"/>
      <c r="G28" s="50"/>
      <c r="H28" s="50"/>
      <c r="I28" s="50"/>
      <c r="J28" s="50"/>
      <c r="K28" s="50"/>
      <c r="L28" s="50"/>
      <c r="M28" s="50"/>
    </row>
  </sheetData>
  <mergeCells count="2">
    <mergeCell ref="I9:M9"/>
    <mergeCell ref="B20:D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66c9d8-24b3-4905-a1d5-62babcd3670f" xsi:nil="true"/>
    <lcf76f155ced4ddcb4097134ff3c332f xmlns="81a1f137-0dce-48de-87dc-e646186442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C3D5EE20347D4C8E7B6C78D09573D6" ma:contentTypeVersion="11" ma:contentTypeDescription="Crear nuevo documento." ma:contentTypeScope="" ma:versionID="9659fecc7895367fcb0ecc5e9b7ef54b">
  <xsd:schema xmlns:xsd="http://www.w3.org/2001/XMLSchema" xmlns:xs="http://www.w3.org/2001/XMLSchema" xmlns:p="http://schemas.microsoft.com/office/2006/metadata/properties" xmlns:ns2="81a1f137-0dce-48de-87dc-e646186442ef" xmlns:ns3="8166c9d8-24b3-4905-a1d5-62babcd3670f" targetNamespace="http://schemas.microsoft.com/office/2006/metadata/properties" ma:root="true" ma:fieldsID="c2841cae71d3162f3835f301835be6e9" ns2:_="" ns3:_="">
    <xsd:import namespace="81a1f137-0dce-48de-87dc-e646186442ef"/>
    <xsd:import namespace="8166c9d8-24b3-4905-a1d5-62babcd36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f137-0dce-48de-87dc-e64618644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6b84901-0bcd-4e22-a353-cf4e8fed63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6c9d8-24b3-4905-a1d5-62babcd367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845638-779e-492a-ba88-0108172afd6c}" ma:internalName="TaxCatchAll" ma:showField="CatchAllData" ma:web="8166c9d8-24b3-4905-a1d5-62babcd36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5F99CC-5962-4EC0-90A4-EAC8206BA22A}">
  <ds:schemaRefs>
    <ds:schemaRef ds:uri="http://schemas.microsoft.com/office/2006/documentManagement/types"/>
    <ds:schemaRef ds:uri="c00a25c1-6d5f-4771-ba84-f01cb2376468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5a8a976d-1225-4918-8b91-ed5a9fbc890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562081-EC70-4440-A521-C42BD4F10F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74427-66A5-47AE-8438-F339A007C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TITULO</vt:lpstr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Perez</dc:creator>
  <cp:lastModifiedBy>Adrian Perez</cp:lastModifiedBy>
  <dcterms:created xsi:type="dcterms:W3CDTF">2022-04-21T21:52:33Z</dcterms:created>
  <dcterms:modified xsi:type="dcterms:W3CDTF">2022-04-21T23:29:17Z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0x0101009CC3D5EE20347D4C8E7B6C78D09573D6</vt:lpwstr>
  </property>
</Properties>
</file>