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ri\OneDrive\Documentos\TAREAS\Primer ciclo 2022\Ing. economica\"/>
    </mc:Choice>
  </mc:AlternateContent>
  <xr:revisionPtr revIDLastSave="0" documentId="13_ncr:1_{7C15D2BE-AE40-4EF9-AB17-705CBDFFE10E}" xr6:coauthVersionLast="47" xr6:coauthVersionMax="47" xr10:uidLastSave="{00000000-0000-0000-0000-000000000000}"/>
  <bookViews>
    <workbookView xWindow="-108" yWindow="-108" windowWidth="23256" windowHeight="13176" activeTab="1" xr2:uid="{FE95892E-657B-465E-B985-7E650C077C1D}"/>
  </bookViews>
  <sheets>
    <sheet name="EJERCICIO 1" sheetId="2" r:id="rId1"/>
    <sheet name="EJERCICIO 2" sheetId="1" r:id="rId2"/>
  </sheets>
  <definedNames>
    <definedName name="_xlnm.Print_Area" localSheetId="1">'EJERCICIO 2'!$A$1:$I$14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D31" i="1" s="1"/>
  <c r="I26" i="1"/>
  <c r="I27" i="1"/>
  <c r="I17" i="1"/>
  <c r="C32" i="1"/>
  <c r="C31" i="1"/>
  <c r="H18" i="1"/>
  <c r="H19" i="1"/>
  <c r="H20" i="1"/>
  <c r="H21" i="1"/>
  <c r="H22" i="1"/>
  <c r="H23" i="1"/>
  <c r="H24" i="1"/>
  <c r="H25" i="1"/>
  <c r="H26" i="1"/>
  <c r="H27" i="1"/>
  <c r="H17" i="1"/>
  <c r="B32" i="1"/>
  <c r="B31" i="1"/>
  <c r="G18" i="1"/>
  <c r="G19" i="1"/>
  <c r="G20" i="1"/>
  <c r="G21" i="1"/>
  <c r="G22" i="1"/>
  <c r="G23" i="1"/>
  <c r="G24" i="1"/>
  <c r="G25" i="1"/>
  <c r="G26" i="1"/>
  <c r="G27" i="1"/>
  <c r="G17" i="1"/>
  <c r="H8" i="1"/>
  <c r="F52" i="2"/>
  <c r="F42" i="2"/>
  <c r="F43" i="2"/>
  <c r="F44" i="2"/>
  <c r="F45" i="2"/>
  <c r="F46" i="2"/>
  <c r="F47" i="2"/>
  <c r="F48" i="2"/>
  <c r="F49" i="2"/>
  <c r="F50" i="2"/>
  <c r="F51" i="2"/>
  <c r="F41" i="2"/>
  <c r="E42" i="2"/>
  <c r="E43" i="2"/>
  <c r="E44" i="2"/>
  <c r="E45" i="2"/>
  <c r="E46" i="2"/>
  <c r="E47" i="2"/>
  <c r="E48" i="2"/>
  <c r="E49" i="2"/>
  <c r="E50" i="2"/>
  <c r="E51" i="2"/>
  <c r="E41" i="2"/>
  <c r="D41" i="2"/>
  <c r="E27" i="1"/>
  <c r="E22" i="1"/>
  <c r="C27" i="1"/>
  <c r="C22" i="1"/>
  <c r="F27" i="1"/>
  <c r="D27" i="1"/>
  <c r="D32" i="1" l="1"/>
  <c r="D51" i="2"/>
  <c r="D48" i="2"/>
  <c r="D49" i="2"/>
  <c r="D50" i="2"/>
  <c r="D47" i="2"/>
  <c r="D46" i="2"/>
  <c r="D43" i="2"/>
  <c r="D44" i="2"/>
  <c r="D45" i="2"/>
  <c r="D42" i="2"/>
  <c r="C43" i="2"/>
  <c r="C44" i="2"/>
  <c r="C45" i="2"/>
  <c r="C46" i="2"/>
  <c r="C47" i="2"/>
  <c r="C48" i="2"/>
  <c r="C49" i="2"/>
  <c r="C50" i="2"/>
  <c r="C51" i="2"/>
  <c r="C42" i="2"/>
  <c r="E52" i="2"/>
  <c r="D29" i="2"/>
  <c r="D30" i="2" s="1"/>
  <c r="C30" i="2"/>
  <c r="C29" i="2"/>
  <c r="E19" i="2"/>
  <c r="E20" i="2"/>
  <c r="E21" i="2"/>
  <c r="E22" i="2"/>
  <c r="E24" i="2"/>
  <c r="E25" i="2"/>
  <c r="E26" i="2"/>
  <c r="E27" i="2"/>
  <c r="E18" i="2"/>
  <c r="D28" i="2" l="1"/>
  <c r="E28" i="2" s="1"/>
  <c r="D23" i="2"/>
  <c r="E23" i="2" s="1"/>
  <c r="E31" i="2" s="1"/>
  <c r="G8" i="2"/>
</calcChain>
</file>

<file path=xl/sharedStrings.xml><?xml version="1.0" encoding="utf-8"?>
<sst xmlns="http://schemas.openxmlformats.org/spreadsheetml/2006/main" count="76" uniqueCount="59">
  <si>
    <t>ALTERNATIVA DE DISEÑO</t>
  </si>
  <si>
    <t>D1</t>
  </si>
  <si>
    <t>D2</t>
  </si>
  <si>
    <t>D3</t>
  </si>
  <si>
    <t>D4</t>
  </si>
  <si>
    <t>Inversión de capital</t>
  </si>
  <si>
    <t>Gastos anuales</t>
  </si>
  <si>
    <t>Vida útil (años)</t>
  </si>
  <si>
    <t>Valor de mercado (de rescate)</t>
  </si>
  <si>
    <t>COMPARACIÓN DE ALTERNATIVAS MEDIANTE EL MÉTODO DE LA TIR INCREMENTAL Y VP INCREMENTAL (VIDAS DESIGUALES)</t>
  </si>
  <si>
    <t>Un fabricante de pantalones para niño está analizando la conveniencia de comprar una nueva cosedora, la cual puede ser semiautomática o totalmente automática.  Los estimativos de cada una de ellas son los siguientes:</t>
  </si>
  <si>
    <t>Semiautomática</t>
  </si>
  <si>
    <t>Automática</t>
  </si>
  <si>
    <t>Costo inicial</t>
  </si>
  <si>
    <t>$8,000</t>
  </si>
  <si>
    <t>$13,000</t>
  </si>
  <si>
    <t>Desembolsos anuales</t>
  </si>
  <si>
    <t>Valor de salvamento</t>
  </si>
  <si>
    <t>Vida útil, años</t>
  </si>
  <si>
    <r>
      <t xml:space="preserve">Suponga que los diseños 1 y 2 tienen una vida útil de 5 años, pero los diseños 3 y 4 tienen una vida útil de 10 años.  Repita el análisis incremental para opciones mutuamente excluyentes e indique cuál diseño sería el elegido.  </t>
    </r>
    <r>
      <rPr>
        <b/>
        <sz val="11"/>
        <rFont val="Calibri"/>
        <family val="2"/>
        <scheme val="minor"/>
      </rPr>
      <t>La TMAR de la empresa es del 20%</t>
    </r>
  </si>
  <si>
    <t>MCM</t>
  </si>
  <si>
    <t>Semiautomatica</t>
  </si>
  <si>
    <t>Automatica</t>
  </si>
  <si>
    <t>Año</t>
  </si>
  <si>
    <t>FNE incremental</t>
  </si>
  <si>
    <t>TIR incremental =</t>
  </si>
  <si>
    <t>TMAR =</t>
  </si>
  <si>
    <r>
      <rPr>
        <b/>
        <sz val="11"/>
        <color theme="1"/>
        <rFont val="Calibri"/>
        <family val="2"/>
        <scheme val="minor"/>
      </rPr>
      <t>TIR incremental &lt; TMAR</t>
    </r>
    <r>
      <rPr>
        <sz val="11"/>
        <color theme="1"/>
        <rFont val="Calibri"/>
        <family val="2"/>
        <scheme val="minor"/>
      </rPr>
      <t xml:space="preserve">, NO se justifica la inversion adicional del retador y por lo tanto se elige al </t>
    </r>
    <r>
      <rPr>
        <b/>
        <sz val="11"/>
        <color theme="1"/>
        <rFont val="Calibri"/>
        <family val="2"/>
        <scheme val="minor"/>
      </rPr>
      <t>defensor</t>
    </r>
  </si>
  <si>
    <t>VA</t>
  </si>
  <si>
    <t>VPN</t>
  </si>
  <si>
    <t>1) Se elige la cosedora semiautomatica con TIR incremental</t>
  </si>
  <si>
    <t>2) Usando tecnica de VA se elige la cosedora semiautomatica</t>
  </si>
  <si>
    <t>1) Determine qué máquina debería comprar si la TMAR es de 15% anual.  Utilice la técnica de la TIR 
2) Compare las dos máquinas cosedoras utilizando el método del VA, siempre con una TMAR de 15% anual.                      3)  Cómo cambiaria su respuesta, si a través de la adquisición de esta máquina cosedora se pueden obtener $ 5,000 anuales si se compra la semiautomática, y $ 6,000 anuales con la automática</t>
  </si>
  <si>
    <r>
      <rPr>
        <b/>
        <sz val="11"/>
        <color theme="1"/>
        <rFont val="Calibri"/>
        <family val="2"/>
        <scheme val="minor"/>
      </rPr>
      <t>TIR incremental  &gt; TMAR</t>
    </r>
    <r>
      <rPr>
        <sz val="11"/>
        <color theme="1"/>
        <rFont val="Calibri"/>
        <family val="2"/>
        <scheme val="minor"/>
      </rPr>
      <t>, se justifica la inversion adicional del retador</t>
    </r>
  </si>
  <si>
    <t>3) Con ese cambio se elige la Automatica con TIR incremental</t>
  </si>
  <si>
    <t xml:space="preserve">Automatica </t>
  </si>
  <si>
    <t>semi vs nada</t>
  </si>
  <si>
    <t>Auto vs nada</t>
  </si>
  <si>
    <t>Mcm =</t>
  </si>
  <si>
    <t>FNE incremental = retador- defensor</t>
  </si>
  <si>
    <t>retador = alternativa tiene inversion inicial mas alta</t>
  </si>
  <si>
    <t>defensor = alternativa tiene inversion inicial mas baja</t>
  </si>
  <si>
    <t>TIR incremental</t>
  </si>
  <si>
    <t>TMAR</t>
  </si>
  <si>
    <t>NO</t>
  </si>
  <si>
    <t>proyecto de servicios</t>
  </si>
  <si>
    <t>FNE incremental (D4 vs D1)</t>
  </si>
  <si>
    <t>VPN incremental</t>
  </si>
  <si>
    <t>Comparaciones</t>
  </si>
  <si>
    <t>D4 vs D1</t>
  </si>
  <si>
    <t>Se justifica retador ?</t>
  </si>
  <si>
    <t>SI</t>
  </si>
  <si>
    <t>GANADOR</t>
  </si>
  <si>
    <t>PERDEDOR</t>
  </si>
  <si>
    <t>D2 vs D4</t>
  </si>
  <si>
    <t>FNE incremental (D2 vs D4)</t>
  </si>
  <si>
    <t>D3 vs D4</t>
  </si>
  <si>
    <t>FNE incremental (D3 vs D4)</t>
  </si>
  <si>
    <t>CÉSAR ADRIAN SILVA PÉREZ / 1184519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</si>
</sst>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540A]* #,##0.00_);_([$$-540A]* \(#,##0.00\);_([$$-540A]* &quot;-&quot;??_);_(@_)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1" fillId="3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justify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justify" vertical="center" wrapText="1"/>
    </xf>
    <xf numFmtId="0" fontId="0" fillId="4" borderId="14" xfId="0" applyFill="1" applyBorder="1" applyAlignment="1">
      <alignment horizontal="center" vertical="center" wrapText="1"/>
    </xf>
    <xf numFmtId="3" fontId="3" fillId="4" borderId="14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164" fontId="0" fillId="3" borderId="0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165" fontId="0" fillId="0" borderId="0" xfId="0" applyNumberFormat="1"/>
    <xf numFmtId="0" fontId="1" fillId="5" borderId="0" xfId="0" applyFont="1" applyFill="1"/>
    <xf numFmtId="0" fontId="0" fillId="0" borderId="19" xfId="0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19" xfId="0" applyBorder="1"/>
    <xf numFmtId="10" fontId="0" fillId="0" borderId="19" xfId="0" applyNumberFormat="1" applyBorder="1"/>
    <xf numFmtId="165" fontId="0" fillId="0" borderId="19" xfId="0" applyNumberFormat="1" applyBorder="1"/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20" xfId="0" applyBorder="1"/>
    <xf numFmtId="0" fontId="1" fillId="0" borderId="19" xfId="0" applyFont="1" applyBorder="1"/>
    <xf numFmtId="0" fontId="1" fillId="0" borderId="19" xfId="0" applyFont="1" applyBorder="1" applyAlignment="1">
      <alignment horizontal="center"/>
    </xf>
    <xf numFmtId="0" fontId="0" fillId="6" borderId="0" xfId="0" applyFill="1"/>
    <xf numFmtId="0" fontId="1" fillId="6" borderId="0" xfId="0" applyFont="1" applyFill="1"/>
    <xf numFmtId="0" fontId="1" fillId="7" borderId="0" xfId="0" applyFont="1" applyFill="1"/>
    <xf numFmtId="165" fontId="1" fillId="7" borderId="19" xfId="0" applyNumberFormat="1" applyFont="1" applyFill="1" applyBorder="1"/>
    <xf numFmtId="0" fontId="1" fillId="7" borderId="19" xfId="0" applyFont="1" applyFill="1" applyBorder="1"/>
    <xf numFmtId="165" fontId="0" fillId="7" borderId="19" xfId="0" applyNumberFormat="1" applyFill="1" applyBorder="1"/>
    <xf numFmtId="10" fontId="0" fillId="5" borderId="19" xfId="0" applyNumberFormat="1" applyFill="1" applyBorder="1"/>
    <xf numFmtId="9" fontId="0" fillId="5" borderId="19" xfId="0" applyNumberFormat="1" applyFill="1" applyBorder="1"/>
    <xf numFmtId="0" fontId="0" fillId="5" borderId="20" xfId="0" applyFill="1" applyBorder="1"/>
    <xf numFmtId="0" fontId="0" fillId="5" borderId="19" xfId="0" applyFill="1" applyBorder="1"/>
    <xf numFmtId="0" fontId="0" fillId="6" borderId="19" xfId="0" applyFill="1" applyBorder="1"/>
    <xf numFmtId="10" fontId="0" fillId="6" borderId="19" xfId="1" applyNumberFormat="1" applyFont="1" applyFill="1" applyBorder="1" applyAlignment="1">
      <alignment horizontal="center"/>
    </xf>
    <xf numFmtId="9" fontId="0" fillId="6" borderId="19" xfId="0" applyNumberFormat="1" applyFill="1" applyBorder="1"/>
    <xf numFmtId="165" fontId="0" fillId="0" borderId="21" xfId="0" applyNumberForma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3" borderId="19" xfId="0" applyFill="1" applyBorder="1"/>
    <xf numFmtId="10" fontId="0" fillId="3" borderId="19" xfId="1" applyNumberFormat="1" applyFont="1" applyFill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5" xfId="0" applyFill="1" applyBorder="1"/>
    <xf numFmtId="0" fontId="0" fillId="3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3" borderId="19" xfId="0" applyFont="1" applyFill="1" applyBorder="1"/>
    <xf numFmtId="10" fontId="0" fillId="3" borderId="19" xfId="0" applyNumberFormat="1" applyFill="1" applyBorder="1" applyAlignment="1">
      <alignment horizontal="center"/>
    </xf>
    <xf numFmtId="9" fontId="0" fillId="3" borderId="19" xfId="0" applyNumberForma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justify" vertical="center" wrapText="1"/>
    </xf>
    <xf numFmtId="0" fontId="1" fillId="0" borderId="19" xfId="0" applyFont="1" applyBorder="1" applyAlignment="1"/>
    <xf numFmtId="0" fontId="1" fillId="0" borderId="19" xfId="0" applyFont="1" applyFill="1" applyBorder="1"/>
    <xf numFmtId="9" fontId="0" fillId="0" borderId="19" xfId="1" applyFont="1" applyBorder="1"/>
    <xf numFmtId="9" fontId="1" fillId="0" borderId="22" xfId="0" applyNumberFormat="1" applyFont="1" applyBorder="1" applyAlignment="1">
      <alignment horizontal="center"/>
    </xf>
    <xf numFmtId="9" fontId="1" fillId="0" borderId="23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2" xfId="0" applyBorder="1"/>
    <xf numFmtId="9" fontId="1" fillId="0" borderId="4" xfId="0" applyNumberFormat="1" applyFont="1" applyBorder="1" applyAlignment="1"/>
    <xf numFmtId="0" fontId="1" fillId="0" borderId="4" xfId="0" applyFont="1" applyBorder="1" applyAlignment="1">
      <alignment horizontal="center"/>
    </xf>
    <xf numFmtId="10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0" fillId="5" borderId="22" xfId="0" applyFill="1" applyBorder="1"/>
    <xf numFmtId="10" fontId="0" fillId="5" borderId="22" xfId="0" applyNumberFormat="1" applyFill="1" applyBorder="1"/>
    <xf numFmtId="165" fontId="0" fillId="5" borderId="22" xfId="0" applyNumberFormat="1" applyFill="1" applyBorder="1"/>
    <xf numFmtId="0" fontId="0" fillId="3" borderId="0" xfId="0" applyFill="1"/>
    <xf numFmtId="0" fontId="1" fillId="8" borderId="7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6E73-5F99-4CD2-9FC0-B003398CF8D5}">
  <dimension ref="A1:G55"/>
  <sheetViews>
    <sheetView zoomScale="160" zoomScaleNormal="160" workbookViewId="0">
      <selection sqref="A1:E1"/>
    </sheetView>
  </sheetViews>
  <sheetFormatPr baseColWidth="10" defaultRowHeight="14.4" x14ac:dyDescent="0.3"/>
  <cols>
    <col min="1" max="1" width="30.33203125" customWidth="1"/>
    <col min="2" max="2" width="23.5546875" customWidth="1"/>
    <col min="3" max="3" width="16.77734375" customWidth="1"/>
    <col min="4" max="4" width="18" customWidth="1"/>
    <col min="5" max="5" width="15.109375" bestFit="1" customWidth="1"/>
    <col min="6" max="6" width="23.109375" customWidth="1"/>
  </cols>
  <sheetData>
    <row r="1" spans="1:7" x14ac:dyDescent="0.3">
      <c r="A1" s="89" t="s">
        <v>58</v>
      </c>
      <c r="B1" s="89"/>
      <c r="C1" s="89"/>
      <c r="D1" s="89"/>
      <c r="E1" s="89"/>
    </row>
    <row r="2" spans="1:7" x14ac:dyDescent="0.3">
      <c r="A2" s="16" t="s">
        <v>10</v>
      </c>
      <c r="B2" s="17"/>
      <c r="C2" s="17"/>
      <c r="D2" s="17"/>
      <c r="E2" s="17"/>
    </row>
    <row r="3" spans="1:7" x14ac:dyDescent="0.3">
      <c r="A3" s="18"/>
      <c r="B3" s="19"/>
      <c r="C3" s="19"/>
      <c r="D3" s="19"/>
      <c r="E3" s="19"/>
    </row>
    <row r="4" spans="1:7" x14ac:dyDescent="0.3">
      <c r="A4" s="20"/>
      <c r="B4" s="21"/>
      <c r="C4" s="21"/>
      <c r="D4" s="21"/>
      <c r="E4" s="21"/>
    </row>
    <row r="5" spans="1:7" ht="15" thickBot="1" x14ac:dyDescent="0.35"/>
    <row r="6" spans="1:7" ht="19.2" customHeight="1" thickBot="1" x14ac:dyDescent="0.35">
      <c r="B6" s="6"/>
      <c r="C6" s="7" t="s">
        <v>11</v>
      </c>
      <c r="D6" s="7" t="s">
        <v>12</v>
      </c>
    </row>
    <row r="7" spans="1:7" ht="15" thickBot="1" x14ac:dyDescent="0.35">
      <c r="B7" s="8" t="s">
        <v>13</v>
      </c>
      <c r="C7" s="9" t="s">
        <v>14</v>
      </c>
      <c r="D7" s="9" t="s">
        <v>15</v>
      </c>
    </row>
    <row r="8" spans="1:7" ht="15" thickBot="1" x14ac:dyDescent="0.35">
      <c r="B8" s="8" t="s">
        <v>16</v>
      </c>
      <c r="C8" s="10">
        <v>3500</v>
      </c>
      <c r="D8" s="10">
        <v>1600</v>
      </c>
      <c r="F8" t="s">
        <v>20</v>
      </c>
      <c r="G8">
        <f>LCM(10,5)</f>
        <v>10</v>
      </c>
    </row>
    <row r="9" spans="1:7" ht="15" thickBot="1" x14ac:dyDescent="0.35">
      <c r="B9" s="8" t="s">
        <v>17</v>
      </c>
      <c r="C9" s="11">
        <v>0</v>
      </c>
      <c r="D9" s="10">
        <v>2000</v>
      </c>
    </row>
    <row r="10" spans="1:7" ht="15" thickBot="1" x14ac:dyDescent="0.35">
      <c r="B10" s="8" t="s">
        <v>18</v>
      </c>
      <c r="C10" s="11">
        <v>10</v>
      </c>
      <c r="D10" s="11">
        <v>5</v>
      </c>
    </row>
    <row r="12" spans="1:7" ht="14.4" customHeight="1" x14ac:dyDescent="0.3">
      <c r="A12" s="22" t="s">
        <v>32</v>
      </c>
      <c r="B12" s="22"/>
      <c r="C12" s="22"/>
      <c r="D12" s="22"/>
      <c r="E12" s="22"/>
    </row>
    <row r="13" spans="1:7" x14ac:dyDescent="0.3">
      <c r="A13" s="23"/>
      <c r="B13" s="23"/>
      <c r="C13" s="23"/>
      <c r="D13" s="23"/>
      <c r="E13" s="23"/>
    </row>
    <row r="14" spans="1:7" x14ac:dyDescent="0.3">
      <c r="A14" s="23"/>
      <c r="B14" s="23"/>
      <c r="C14" s="23"/>
      <c r="D14" s="23"/>
      <c r="E14" s="23"/>
    </row>
    <row r="15" spans="1:7" x14ac:dyDescent="0.3">
      <c r="A15" s="23"/>
      <c r="B15" s="23"/>
      <c r="C15" s="23"/>
      <c r="D15" s="23"/>
      <c r="E15" s="23"/>
    </row>
    <row r="17" spans="2:5" x14ac:dyDescent="0.3">
      <c r="B17" s="42" t="s">
        <v>23</v>
      </c>
      <c r="C17" s="42" t="s">
        <v>21</v>
      </c>
      <c r="D17" s="42" t="s">
        <v>22</v>
      </c>
      <c r="E17" s="42" t="s">
        <v>24</v>
      </c>
    </row>
    <row r="18" spans="2:5" x14ac:dyDescent="0.3">
      <c r="B18" s="33">
        <v>0</v>
      </c>
      <c r="C18" s="34">
        <v>-8000</v>
      </c>
      <c r="D18" s="34">
        <v>-13000</v>
      </c>
      <c r="E18" s="34">
        <f>D18-C18</f>
        <v>-5000</v>
      </c>
    </row>
    <row r="19" spans="2:5" x14ac:dyDescent="0.3">
      <c r="B19" s="33">
        <v>1</v>
      </c>
      <c r="C19" s="34">
        <v>-3500</v>
      </c>
      <c r="D19" s="34">
        <v>-1600</v>
      </c>
      <c r="E19" s="34">
        <f t="shared" ref="E19:E28" si="0">D19-C19</f>
        <v>1900</v>
      </c>
    </row>
    <row r="20" spans="2:5" x14ac:dyDescent="0.3">
      <c r="B20" s="33">
        <v>2</v>
      </c>
      <c r="C20" s="34">
        <v>-3500</v>
      </c>
      <c r="D20" s="34">
        <v>-1600</v>
      </c>
      <c r="E20" s="34">
        <f t="shared" si="0"/>
        <v>1900</v>
      </c>
    </row>
    <row r="21" spans="2:5" x14ac:dyDescent="0.3">
      <c r="B21" s="33">
        <v>3</v>
      </c>
      <c r="C21" s="34">
        <v>-3500</v>
      </c>
      <c r="D21" s="34">
        <v>-1600</v>
      </c>
      <c r="E21" s="34">
        <f t="shared" si="0"/>
        <v>1900</v>
      </c>
    </row>
    <row r="22" spans="2:5" x14ac:dyDescent="0.3">
      <c r="B22" s="33">
        <v>4</v>
      </c>
      <c r="C22" s="34">
        <v>-3500</v>
      </c>
      <c r="D22" s="34">
        <v>-1600</v>
      </c>
      <c r="E22" s="34">
        <f t="shared" si="0"/>
        <v>1900</v>
      </c>
    </row>
    <row r="23" spans="2:5" x14ac:dyDescent="0.3">
      <c r="B23" s="33">
        <v>5</v>
      </c>
      <c r="C23" s="34">
        <v>-3500</v>
      </c>
      <c r="D23" s="34">
        <f>-1600+2000-13000</f>
        <v>-12600</v>
      </c>
      <c r="E23" s="34">
        <f t="shared" si="0"/>
        <v>-9100</v>
      </c>
    </row>
    <row r="24" spans="2:5" x14ac:dyDescent="0.3">
      <c r="B24" s="33">
        <v>6</v>
      </c>
      <c r="C24" s="34">
        <v>-3500</v>
      </c>
      <c r="D24" s="34">
        <v>-1600</v>
      </c>
      <c r="E24" s="34">
        <f t="shared" si="0"/>
        <v>1900</v>
      </c>
    </row>
    <row r="25" spans="2:5" x14ac:dyDescent="0.3">
      <c r="B25" s="33">
        <v>7</v>
      </c>
      <c r="C25" s="34">
        <v>-3500</v>
      </c>
      <c r="D25" s="34">
        <v>-1600</v>
      </c>
      <c r="E25" s="34">
        <f t="shared" si="0"/>
        <v>1900</v>
      </c>
    </row>
    <row r="26" spans="2:5" x14ac:dyDescent="0.3">
      <c r="B26" s="33">
        <v>8</v>
      </c>
      <c r="C26" s="34">
        <v>-3500</v>
      </c>
      <c r="D26" s="34">
        <v>-1600</v>
      </c>
      <c r="E26" s="34">
        <f t="shared" si="0"/>
        <v>1900</v>
      </c>
    </row>
    <row r="27" spans="2:5" x14ac:dyDescent="0.3">
      <c r="B27" s="33">
        <v>9</v>
      </c>
      <c r="C27" s="34">
        <v>-3500</v>
      </c>
      <c r="D27" s="34">
        <v>-1600</v>
      </c>
      <c r="E27" s="34">
        <f t="shared" si="0"/>
        <v>1900</v>
      </c>
    </row>
    <row r="28" spans="2:5" x14ac:dyDescent="0.3">
      <c r="B28" s="33">
        <v>10</v>
      </c>
      <c r="C28" s="34">
        <v>-3500</v>
      </c>
      <c r="D28" s="34">
        <f>-1600+2000</f>
        <v>400</v>
      </c>
      <c r="E28" s="34">
        <f t="shared" si="0"/>
        <v>3900</v>
      </c>
    </row>
    <row r="29" spans="2:5" x14ac:dyDescent="0.3">
      <c r="B29" s="47" t="s">
        <v>29</v>
      </c>
      <c r="C29" s="48">
        <f>NPV(15%,C19:C28)+C18</f>
        <v>-25565.690190489811</v>
      </c>
      <c r="D29" s="48">
        <f>NPV(15%,D19:D28)+D18</f>
        <v>-26004.604477404224</v>
      </c>
    </row>
    <row r="30" spans="2:5" x14ac:dyDescent="0.3">
      <c r="B30" s="47" t="s">
        <v>28</v>
      </c>
      <c r="C30" s="46">
        <f>PMT(15%,10,-C29)</f>
        <v>-5094.0165001406804</v>
      </c>
      <c r="D30" s="37">
        <f>PMT(15%,10,-D29)</f>
        <v>-5181.4710770768115</v>
      </c>
    </row>
    <row r="31" spans="2:5" x14ac:dyDescent="0.3">
      <c r="D31" s="51" t="s">
        <v>25</v>
      </c>
      <c r="E31" s="49">
        <f>IRR(E18:E28)</f>
        <v>0.12648833933014636</v>
      </c>
    </row>
    <row r="32" spans="2:5" x14ac:dyDescent="0.3">
      <c r="D32" s="52" t="s">
        <v>26</v>
      </c>
      <c r="E32" s="50">
        <v>0.15</v>
      </c>
    </row>
    <row r="33" spans="1:7" x14ac:dyDescent="0.3">
      <c r="B33" s="88" t="s">
        <v>27</v>
      </c>
      <c r="C33" s="88"/>
      <c r="D33" s="88"/>
      <c r="E33" s="88"/>
      <c r="F33" s="88"/>
      <c r="G33" s="88"/>
    </row>
    <row r="34" spans="1:7" x14ac:dyDescent="0.3">
      <c r="A34" s="32" t="s">
        <v>30</v>
      </c>
      <c r="B34" s="32"/>
    </row>
    <row r="35" spans="1:7" x14ac:dyDescent="0.3">
      <c r="D35" s="38"/>
      <c r="E35" s="38"/>
    </row>
    <row r="36" spans="1:7" x14ac:dyDescent="0.3">
      <c r="A36" s="45" t="s">
        <v>31</v>
      </c>
      <c r="B36" s="45"/>
      <c r="D36" s="38"/>
      <c r="E36" s="39"/>
    </row>
    <row r="37" spans="1:7" x14ac:dyDescent="0.3">
      <c r="D37" s="38"/>
      <c r="E37" s="39"/>
    </row>
    <row r="38" spans="1:7" x14ac:dyDescent="0.3">
      <c r="A38" s="44" t="s">
        <v>34</v>
      </c>
      <c r="B38" s="44"/>
    </row>
    <row r="39" spans="1:7" x14ac:dyDescent="0.3">
      <c r="F39" s="38"/>
    </row>
    <row r="40" spans="1:7" x14ac:dyDescent="0.3">
      <c r="B40" s="42" t="s">
        <v>23</v>
      </c>
      <c r="C40" s="42" t="s">
        <v>21</v>
      </c>
      <c r="D40" s="42" t="s">
        <v>35</v>
      </c>
      <c r="E40" s="42" t="s">
        <v>36</v>
      </c>
      <c r="F40" s="62" t="s">
        <v>37</v>
      </c>
    </row>
    <row r="41" spans="1:7" x14ac:dyDescent="0.3">
      <c r="B41" s="33">
        <v>0</v>
      </c>
      <c r="C41" s="34">
        <v>-8000</v>
      </c>
      <c r="D41" s="34">
        <f xml:space="preserve"> -13000</f>
        <v>-13000</v>
      </c>
      <c r="E41" s="34">
        <f>C41-0</f>
        <v>-8000</v>
      </c>
      <c r="F41" s="34">
        <f>D41-0</f>
        <v>-13000</v>
      </c>
    </row>
    <row r="42" spans="1:7" x14ac:dyDescent="0.3">
      <c r="B42" s="33">
        <v>1</v>
      </c>
      <c r="C42" s="34">
        <f>-3500+5000</f>
        <v>1500</v>
      </c>
      <c r="D42" s="34">
        <f>-1600+6000</f>
        <v>4400</v>
      </c>
      <c r="E42" s="34">
        <f t="shared" ref="E42:E51" si="1">C42-0</f>
        <v>1500</v>
      </c>
      <c r="F42" s="34">
        <f t="shared" ref="F42:F51" si="2">D42-0</f>
        <v>4400</v>
      </c>
    </row>
    <row r="43" spans="1:7" x14ac:dyDescent="0.3">
      <c r="B43" s="33">
        <v>2</v>
      </c>
      <c r="C43" s="34">
        <f t="shared" ref="C43:C51" si="3">-3500+5000</f>
        <v>1500</v>
      </c>
      <c r="D43" s="34">
        <f t="shared" ref="D43:D45" si="4">-1600+6000</f>
        <v>4400</v>
      </c>
      <c r="E43" s="34">
        <f t="shared" si="1"/>
        <v>1500</v>
      </c>
      <c r="F43" s="34">
        <f t="shared" si="2"/>
        <v>4400</v>
      </c>
    </row>
    <row r="44" spans="1:7" x14ac:dyDescent="0.3">
      <c r="B44" s="33">
        <v>3</v>
      </c>
      <c r="C44" s="34">
        <f t="shared" si="3"/>
        <v>1500</v>
      </c>
      <c r="D44" s="34">
        <f t="shared" si="4"/>
        <v>4400</v>
      </c>
      <c r="E44" s="34">
        <f t="shared" si="1"/>
        <v>1500</v>
      </c>
      <c r="F44" s="34">
        <f t="shared" si="2"/>
        <v>4400</v>
      </c>
    </row>
    <row r="45" spans="1:7" x14ac:dyDescent="0.3">
      <c r="B45" s="33">
        <v>4</v>
      </c>
      <c r="C45" s="34">
        <f t="shared" si="3"/>
        <v>1500</v>
      </c>
      <c r="D45" s="34">
        <f t="shared" si="4"/>
        <v>4400</v>
      </c>
      <c r="E45" s="34">
        <f t="shared" si="1"/>
        <v>1500</v>
      </c>
      <c r="F45" s="34">
        <f t="shared" si="2"/>
        <v>4400</v>
      </c>
    </row>
    <row r="46" spans="1:7" x14ac:dyDescent="0.3">
      <c r="B46" s="33">
        <v>5</v>
      </c>
      <c r="C46" s="34">
        <f t="shared" si="3"/>
        <v>1500</v>
      </c>
      <c r="D46" s="34">
        <f>-1600+2000-13000+6000</f>
        <v>-6600</v>
      </c>
      <c r="E46" s="34">
        <f t="shared" si="1"/>
        <v>1500</v>
      </c>
      <c r="F46" s="34">
        <f t="shared" si="2"/>
        <v>-6600</v>
      </c>
    </row>
    <row r="47" spans="1:7" x14ac:dyDescent="0.3">
      <c r="B47" s="33">
        <v>6</v>
      </c>
      <c r="C47" s="34">
        <f t="shared" si="3"/>
        <v>1500</v>
      </c>
      <c r="D47" s="34">
        <f>6000-1600</f>
        <v>4400</v>
      </c>
      <c r="E47" s="34">
        <f t="shared" si="1"/>
        <v>1500</v>
      </c>
      <c r="F47" s="34">
        <f t="shared" si="2"/>
        <v>4400</v>
      </c>
    </row>
    <row r="48" spans="1:7" x14ac:dyDescent="0.3">
      <c r="B48" s="33">
        <v>7</v>
      </c>
      <c r="C48" s="34">
        <f t="shared" si="3"/>
        <v>1500</v>
      </c>
      <c r="D48" s="34">
        <f t="shared" ref="D48:D50" si="5">6000-1600</f>
        <v>4400</v>
      </c>
      <c r="E48" s="34">
        <f t="shared" si="1"/>
        <v>1500</v>
      </c>
      <c r="F48" s="34">
        <f t="shared" si="2"/>
        <v>4400</v>
      </c>
    </row>
    <row r="49" spans="2:6" x14ac:dyDescent="0.3">
      <c r="B49" s="33">
        <v>8</v>
      </c>
      <c r="C49" s="34">
        <f t="shared" si="3"/>
        <v>1500</v>
      </c>
      <c r="D49" s="34">
        <f t="shared" si="5"/>
        <v>4400</v>
      </c>
      <c r="E49" s="34">
        <f t="shared" si="1"/>
        <v>1500</v>
      </c>
      <c r="F49" s="34">
        <f t="shared" si="2"/>
        <v>4400</v>
      </c>
    </row>
    <row r="50" spans="2:6" x14ac:dyDescent="0.3">
      <c r="B50" s="33">
        <v>9</v>
      </c>
      <c r="C50" s="34">
        <f t="shared" si="3"/>
        <v>1500</v>
      </c>
      <c r="D50" s="34">
        <f t="shared" si="5"/>
        <v>4400</v>
      </c>
      <c r="E50" s="34">
        <f t="shared" si="1"/>
        <v>1500</v>
      </c>
      <c r="F50" s="34">
        <f t="shared" si="2"/>
        <v>4400</v>
      </c>
    </row>
    <row r="51" spans="2:6" x14ac:dyDescent="0.3">
      <c r="B51" s="33">
        <v>10</v>
      </c>
      <c r="C51" s="34">
        <f t="shared" si="3"/>
        <v>1500</v>
      </c>
      <c r="D51" s="34">
        <f>-1600+2000+6000</f>
        <v>6400</v>
      </c>
      <c r="E51" s="34">
        <f t="shared" si="1"/>
        <v>1500</v>
      </c>
      <c r="F51" s="34">
        <f t="shared" si="2"/>
        <v>6400</v>
      </c>
    </row>
    <row r="52" spans="2:6" x14ac:dyDescent="0.3">
      <c r="D52" s="53" t="s">
        <v>25</v>
      </c>
      <c r="E52" s="54">
        <f>IRR(E41:E50)</f>
        <v>0.11974920109129239</v>
      </c>
      <c r="F52" s="54">
        <f>IRR(F41:F50)</f>
        <v>0.2084333917907526</v>
      </c>
    </row>
    <row r="53" spans="2:6" x14ac:dyDescent="0.3">
      <c r="D53" s="60"/>
      <c r="E53" s="61"/>
    </row>
    <row r="54" spans="2:6" x14ac:dyDescent="0.3">
      <c r="D54" s="53" t="s">
        <v>26</v>
      </c>
      <c r="E54" s="55">
        <v>0.15</v>
      </c>
    </row>
    <row r="55" spans="2:6" x14ac:dyDescent="0.3">
      <c r="C55" s="43" t="s">
        <v>33</v>
      </c>
      <c r="D55" s="43"/>
      <c r="E55" s="43"/>
      <c r="F55" s="43"/>
    </row>
  </sheetData>
  <mergeCells count="3">
    <mergeCell ref="A2:E4"/>
    <mergeCell ref="A12:E15"/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26BB-D802-4A2E-B79D-FCC6F013097A}">
  <sheetPr>
    <pageSetUpPr fitToPage="1"/>
  </sheetPr>
  <dimension ref="A1:I90"/>
  <sheetViews>
    <sheetView tabSelected="1" zoomScaleNormal="100" workbookViewId="0">
      <selection activeCell="C7" sqref="C7"/>
    </sheetView>
  </sheetViews>
  <sheetFormatPr baseColWidth="10" defaultRowHeight="14.4" x14ac:dyDescent="0.3"/>
  <cols>
    <col min="1" max="1" width="31" customWidth="1"/>
    <col min="2" max="2" width="12.5546875" bestFit="1" customWidth="1"/>
    <col min="3" max="3" width="13.77734375" customWidth="1"/>
    <col min="4" max="5" width="13.21875" bestFit="1" customWidth="1"/>
    <col min="6" max="6" width="16" customWidth="1"/>
    <col min="7" max="7" width="25.109375" customWidth="1"/>
    <col min="8" max="9" width="23.33203125" bestFit="1" customWidth="1"/>
  </cols>
  <sheetData>
    <row r="1" spans="1:9" x14ac:dyDescent="0.3">
      <c r="A1" s="89" t="s">
        <v>58</v>
      </c>
      <c r="B1" s="89"/>
      <c r="C1" s="89"/>
      <c r="D1" s="89"/>
      <c r="E1" s="89"/>
    </row>
    <row r="2" spans="1:9" x14ac:dyDescent="0.3">
      <c r="A2" s="16" t="s">
        <v>19</v>
      </c>
      <c r="B2" s="17"/>
      <c r="C2" s="17"/>
      <c r="D2" s="17"/>
      <c r="E2" s="17"/>
      <c r="F2" s="17"/>
      <c r="G2" s="17"/>
      <c r="H2" s="17"/>
      <c r="I2" s="24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5"/>
    </row>
    <row r="4" spans="1:9" x14ac:dyDescent="0.3">
      <c r="A4" s="20"/>
      <c r="B4" s="21"/>
      <c r="C4" s="21"/>
      <c r="D4" s="21"/>
      <c r="E4" s="21"/>
      <c r="F4" s="21"/>
      <c r="G4" s="21"/>
      <c r="H4" s="21"/>
      <c r="I4" s="26"/>
    </row>
    <row r="6" spans="1:9" x14ac:dyDescent="0.3">
      <c r="A6" s="1" t="s">
        <v>9</v>
      </c>
    </row>
    <row r="7" spans="1:9" ht="15" thickBot="1" x14ac:dyDescent="0.35"/>
    <row r="8" spans="1:9" x14ac:dyDescent="0.3">
      <c r="A8" s="29"/>
      <c r="B8" s="27" t="s">
        <v>0</v>
      </c>
      <c r="C8" s="27"/>
      <c r="D8" s="27"/>
      <c r="E8" s="28"/>
      <c r="G8" s="63" t="s">
        <v>38</v>
      </c>
      <c r="H8" s="64">
        <f>LCM(5,5,10,10)</f>
        <v>10</v>
      </c>
    </row>
    <row r="9" spans="1:9" ht="15" thickBot="1" x14ac:dyDescent="0.35">
      <c r="A9" s="30"/>
      <c r="B9" s="2" t="s">
        <v>1</v>
      </c>
      <c r="C9" s="2" t="s">
        <v>2</v>
      </c>
      <c r="D9" s="2" t="s">
        <v>3</v>
      </c>
      <c r="E9" s="3" t="s">
        <v>4</v>
      </c>
      <c r="G9" t="s">
        <v>40</v>
      </c>
    </row>
    <row r="10" spans="1:9" ht="15" thickBot="1" x14ac:dyDescent="0.35">
      <c r="A10" s="6" t="s">
        <v>5</v>
      </c>
      <c r="B10" s="12">
        <v>100000</v>
      </c>
      <c r="C10" s="12">
        <v>140600</v>
      </c>
      <c r="D10" s="12">
        <v>148200</v>
      </c>
      <c r="E10" s="4">
        <v>122000</v>
      </c>
      <c r="G10" t="s">
        <v>41</v>
      </c>
    </row>
    <row r="11" spans="1:9" ht="15" thickBot="1" x14ac:dyDescent="0.35">
      <c r="A11" s="6" t="s">
        <v>6</v>
      </c>
      <c r="B11" s="12">
        <v>29000</v>
      </c>
      <c r="C11" s="12">
        <v>16900</v>
      </c>
      <c r="D11" s="12">
        <v>14800</v>
      </c>
      <c r="E11" s="4">
        <v>22100</v>
      </c>
      <c r="G11" s="35" t="s">
        <v>39</v>
      </c>
    </row>
    <row r="12" spans="1:9" ht="15" thickBot="1" x14ac:dyDescent="0.35">
      <c r="A12" s="6" t="s">
        <v>7</v>
      </c>
      <c r="B12" s="13">
        <v>5</v>
      </c>
      <c r="C12" s="13">
        <v>5</v>
      </c>
      <c r="D12" s="13">
        <v>10</v>
      </c>
      <c r="E12" s="5">
        <v>10</v>
      </c>
    </row>
    <row r="13" spans="1:9" ht="15" thickBot="1" x14ac:dyDescent="0.35">
      <c r="A13" s="6" t="s">
        <v>8</v>
      </c>
      <c r="B13" s="14">
        <v>10000</v>
      </c>
      <c r="C13" s="14">
        <v>14000</v>
      </c>
      <c r="D13" s="14">
        <v>25600</v>
      </c>
      <c r="E13" s="15">
        <v>14000</v>
      </c>
    </row>
    <row r="15" spans="1:9" x14ac:dyDescent="0.3">
      <c r="A15" s="72" t="s">
        <v>45</v>
      </c>
    </row>
    <row r="16" spans="1:9" x14ac:dyDescent="0.3">
      <c r="B16" s="59" t="s">
        <v>23</v>
      </c>
      <c r="C16" s="40" t="s">
        <v>1</v>
      </c>
      <c r="D16" s="40" t="s">
        <v>4</v>
      </c>
      <c r="E16" s="40" t="s">
        <v>2</v>
      </c>
      <c r="F16" s="59" t="s">
        <v>3</v>
      </c>
      <c r="G16" s="65" t="s">
        <v>46</v>
      </c>
      <c r="H16" s="65" t="s">
        <v>55</v>
      </c>
      <c r="I16" s="65" t="s">
        <v>57</v>
      </c>
    </row>
    <row r="17" spans="1:9" x14ac:dyDescent="0.3">
      <c r="B17" s="57">
        <v>0</v>
      </c>
      <c r="C17" s="37">
        <v>-100000</v>
      </c>
      <c r="D17" s="37">
        <v>-122000</v>
      </c>
      <c r="E17" s="37">
        <v>-140600</v>
      </c>
      <c r="F17" s="37">
        <v>-148200</v>
      </c>
      <c r="G17" s="37">
        <f>D17-C17</f>
        <v>-22000</v>
      </c>
      <c r="H17" s="37">
        <f>E17-D17</f>
        <v>-18600</v>
      </c>
      <c r="I17" s="31">
        <f>F17-D17</f>
        <v>-26200</v>
      </c>
    </row>
    <row r="18" spans="1:9" x14ac:dyDescent="0.3">
      <c r="B18" s="58">
        <v>1</v>
      </c>
      <c r="C18" s="56">
        <v>-29000</v>
      </c>
      <c r="D18" s="37">
        <v>-22100</v>
      </c>
      <c r="E18" s="37">
        <v>-16900</v>
      </c>
      <c r="F18" s="37">
        <v>-14800</v>
      </c>
      <c r="G18" s="37">
        <f t="shared" ref="G18:G27" si="0">D18-C18</f>
        <v>6900</v>
      </c>
      <c r="H18" s="37">
        <f t="shared" ref="H18:H27" si="1">E18-D18</f>
        <v>5200</v>
      </c>
      <c r="I18" s="31">
        <f t="shared" ref="I18:I27" si="2">F18-D18</f>
        <v>7300</v>
      </c>
    </row>
    <row r="19" spans="1:9" x14ac:dyDescent="0.3">
      <c r="B19" s="58">
        <v>2</v>
      </c>
      <c r="C19" s="56">
        <v>-29000</v>
      </c>
      <c r="D19" s="37">
        <v>-22100</v>
      </c>
      <c r="E19" s="37">
        <v>-16900</v>
      </c>
      <c r="F19" s="37">
        <v>-14800</v>
      </c>
      <c r="G19" s="37">
        <f t="shared" si="0"/>
        <v>6900</v>
      </c>
      <c r="H19" s="37">
        <f t="shared" si="1"/>
        <v>5200</v>
      </c>
      <c r="I19" s="31">
        <f t="shared" si="2"/>
        <v>7300</v>
      </c>
    </row>
    <row r="20" spans="1:9" x14ac:dyDescent="0.3">
      <c r="B20" s="58">
        <v>3</v>
      </c>
      <c r="C20" s="56">
        <v>-29000</v>
      </c>
      <c r="D20" s="37">
        <v>-22100</v>
      </c>
      <c r="E20" s="37">
        <v>-16900</v>
      </c>
      <c r="F20" s="37">
        <v>-14800</v>
      </c>
      <c r="G20" s="37">
        <f t="shared" si="0"/>
        <v>6900</v>
      </c>
      <c r="H20" s="37">
        <f t="shared" si="1"/>
        <v>5200</v>
      </c>
      <c r="I20" s="31">
        <f t="shared" si="2"/>
        <v>7300</v>
      </c>
    </row>
    <row r="21" spans="1:9" x14ac:dyDescent="0.3">
      <c r="B21" s="58">
        <v>4</v>
      </c>
      <c r="C21" s="56">
        <v>-29000</v>
      </c>
      <c r="D21" s="37">
        <v>-22100</v>
      </c>
      <c r="E21" s="37">
        <v>-16900</v>
      </c>
      <c r="F21" s="37">
        <v>-14800</v>
      </c>
      <c r="G21" s="37">
        <f t="shared" si="0"/>
        <v>6900</v>
      </c>
      <c r="H21" s="37">
        <f t="shared" si="1"/>
        <v>5200</v>
      </c>
      <c r="I21" s="31">
        <f t="shared" si="2"/>
        <v>7300</v>
      </c>
    </row>
    <row r="22" spans="1:9" x14ac:dyDescent="0.3">
      <c r="B22" s="58">
        <v>5</v>
      </c>
      <c r="C22" s="56">
        <f>10000-100000-29000</f>
        <v>-119000</v>
      </c>
      <c r="D22" s="37">
        <v>-22100</v>
      </c>
      <c r="E22" s="37">
        <f>-16900+14000-140600</f>
        <v>-143500</v>
      </c>
      <c r="F22" s="37">
        <v>-14800</v>
      </c>
      <c r="G22" s="37">
        <f t="shared" si="0"/>
        <v>96900</v>
      </c>
      <c r="H22" s="37">
        <f t="shared" si="1"/>
        <v>-121400</v>
      </c>
      <c r="I22" s="31">
        <f t="shared" si="2"/>
        <v>7300</v>
      </c>
    </row>
    <row r="23" spans="1:9" x14ac:dyDescent="0.3">
      <c r="B23" s="58">
        <v>6</v>
      </c>
      <c r="C23" s="56">
        <v>-29000</v>
      </c>
      <c r="D23" s="37">
        <v>-22100</v>
      </c>
      <c r="E23" s="37">
        <v>-16900</v>
      </c>
      <c r="F23" s="37">
        <v>-14800</v>
      </c>
      <c r="G23" s="37">
        <f t="shared" si="0"/>
        <v>6900</v>
      </c>
      <c r="H23" s="37">
        <f t="shared" si="1"/>
        <v>5200</v>
      </c>
      <c r="I23" s="31">
        <f t="shared" si="2"/>
        <v>7300</v>
      </c>
    </row>
    <row r="24" spans="1:9" x14ac:dyDescent="0.3">
      <c r="B24" s="58">
        <v>7</v>
      </c>
      <c r="C24" s="56">
        <v>-29000</v>
      </c>
      <c r="D24" s="37">
        <v>-22100</v>
      </c>
      <c r="E24" s="37">
        <v>-16900</v>
      </c>
      <c r="F24" s="37">
        <v>-14800</v>
      </c>
      <c r="G24" s="37">
        <f t="shared" si="0"/>
        <v>6900</v>
      </c>
      <c r="H24" s="37">
        <f t="shared" si="1"/>
        <v>5200</v>
      </c>
      <c r="I24" s="31">
        <f t="shared" si="2"/>
        <v>7300</v>
      </c>
    </row>
    <row r="25" spans="1:9" x14ac:dyDescent="0.3">
      <c r="B25" s="58">
        <v>8</v>
      </c>
      <c r="C25" s="56">
        <v>-29000</v>
      </c>
      <c r="D25" s="37">
        <v>-22100</v>
      </c>
      <c r="E25" s="37">
        <v>-16900</v>
      </c>
      <c r="F25" s="37">
        <v>-14800</v>
      </c>
      <c r="G25" s="37">
        <f t="shared" si="0"/>
        <v>6900</v>
      </c>
      <c r="H25" s="37">
        <f t="shared" si="1"/>
        <v>5200</v>
      </c>
      <c r="I25" s="31">
        <f t="shared" si="2"/>
        <v>7300</v>
      </c>
    </row>
    <row r="26" spans="1:9" x14ac:dyDescent="0.3">
      <c r="B26" s="58">
        <v>9</v>
      </c>
      <c r="C26" s="56">
        <v>-29000</v>
      </c>
      <c r="D26" s="37">
        <v>-22100</v>
      </c>
      <c r="E26" s="37">
        <v>-16900</v>
      </c>
      <c r="F26" s="37">
        <v>-14800</v>
      </c>
      <c r="G26" s="37">
        <f t="shared" si="0"/>
        <v>6900</v>
      </c>
      <c r="H26" s="37">
        <f t="shared" si="1"/>
        <v>5200</v>
      </c>
      <c r="I26" s="31">
        <f t="shared" si="2"/>
        <v>7300</v>
      </c>
    </row>
    <row r="27" spans="1:9" x14ac:dyDescent="0.3">
      <c r="B27" s="58">
        <v>10</v>
      </c>
      <c r="C27" s="56">
        <f>10000-29000</f>
        <v>-19000</v>
      </c>
      <c r="D27" s="37">
        <f>14000-22100</f>
        <v>-8100</v>
      </c>
      <c r="E27" s="37">
        <f>14000-16900</f>
        <v>-2900</v>
      </c>
      <c r="F27" s="37">
        <f>25600-14800</f>
        <v>10800</v>
      </c>
      <c r="G27" s="37">
        <f t="shared" si="0"/>
        <v>10900</v>
      </c>
      <c r="H27" s="37">
        <f t="shared" si="1"/>
        <v>5200</v>
      </c>
      <c r="I27" s="31">
        <f t="shared" si="2"/>
        <v>18900</v>
      </c>
    </row>
    <row r="29" spans="1:9" x14ac:dyDescent="0.3">
      <c r="A29" s="41" t="s">
        <v>43</v>
      </c>
      <c r="B29" s="76">
        <v>0.2</v>
      </c>
      <c r="C29" s="77"/>
      <c r="D29" s="77"/>
      <c r="E29" s="80"/>
    </row>
    <row r="30" spans="1:9" x14ac:dyDescent="0.3">
      <c r="A30" s="73" t="s">
        <v>48</v>
      </c>
      <c r="B30" s="42" t="s">
        <v>49</v>
      </c>
      <c r="C30" s="42" t="s">
        <v>54</v>
      </c>
      <c r="D30" s="78" t="s">
        <v>56</v>
      </c>
      <c r="E30" s="81"/>
    </row>
    <row r="31" spans="1:9" x14ac:dyDescent="0.3">
      <c r="A31" s="41" t="s">
        <v>42</v>
      </c>
      <c r="B31" s="36">
        <f>IRR(G17:G27)</f>
        <v>0.55933782657371145</v>
      </c>
      <c r="C31" s="75" t="e">
        <f>IRR(H17:H27)</f>
        <v>#NUM!</v>
      </c>
      <c r="D31" s="86">
        <f t="shared" ref="D31:E31" si="3">IRR(I17:I27)</f>
        <v>0.26290792263146257</v>
      </c>
      <c r="E31" s="82"/>
    </row>
    <row r="32" spans="1:9" x14ac:dyDescent="0.3">
      <c r="A32" s="41" t="s">
        <v>47</v>
      </c>
      <c r="B32" s="37">
        <f>NPV(20%,G18:G27)+G17</f>
        <v>43743.061203341189</v>
      </c>
      <c r="C32" s="37">
        <f>NPV(20%,H18:H27)+H17</f>
        <v>-47676.84577241994</v>
      </c>
      <c r="D32" s="87">
        <f t="shared" ref="D32:E32" si="4">NPV(20%,I18:I27)+I17</f>
        <v>6278.5109860428456</v>
      </c>
      <c r="E32" s="83"/>
    </row>
    <row r="33" spans="1:5" x14ac:dyDescent="0.3">
      <c r="A33" s="41" t="s">
        <v>50</v>
      </c>
      <c r="B33" s="35" t="s">
        <v>51</v>
      </c>
      <c r="C33" s="35" t="s">
        <v>44</v>
      </c>
      <c r="D33" s="79" t="s">
        <v>51</v>
      </c>
      <c r="E33" s="84"/>
    </row>
    <row r="34" spans="1:5" x14ac:dyDescent="0.3">
      <c r="A34" s="74" t="s">
        <v>52</v>
      </c>
      <c r="B34" s="35" t="s">
        <v>4</v>
      </c>
      <c r="C34" s="35" t="s">
        <v>4</v>
      </c>
      <c r="D34" s="85" t="s">
        <v>3</v>
      </c>
      <c r="E34" s="84"/>
    </row>
    <row r="35" spans="1:5" x14ac:dyDescent="0.3">
      <c r="A35" s="74" t="s">
        <v>53</v>
      </c>
      <c r="B35" s="35" t="s">
        <v>1</v>
      </c>
      <c r="C35" s="35" t="s">
        <v>2</v>
      </c>
      <c r="D35" s="79" t="s">
        <v>4</v>
      </c>
      <c r="E35" s="84"/>
    </row>
    <row r="84" spans="1:5" x14ac:dyDescent="0.3">
      <c r="A84" s="66"/>
      <c r="B84" s="66"/>
      <c r="C84" s="66"/>
      <c r="D84" s="66"/>
      <c r="E84" s="66"/>
    </row>
    <row r="85" spans="1:5" x14ac:dyDescent="0.3">
      <c r="A85" s="60"/>
      <c r="B85" s="67"/>
      <c r="C85" s="67"/>
      <c r="D85" s="67"/>
      <c r="E85" s="67"/>
    </row>
    <row r="86" spans="1:5" x14ac:dyDescent="0.3">
      <c r="A86" s="68"/>
      <c r="B86" s="69"/>
      <c r="C86" s="69"/>
      <c r="D86" s="69"/>
      <c r="E86" s="69"/>
    </row>
    <row r="87" spans="1:5" x14ac:dyDescent="0.3">
      <c r="A87" s="60"/>
      <c r="B87" s="70"/>
      <c r="C87" s="70"/>
      <c r="D87" s="70"/>
      <c r="E87" s="70"/>
    </row>
    <row r="88" spans="1:5" x14ac:dyDescent="0.3">
      <c r="A88" s="60"/>
      <c r="B88" s="67"/>
      <c r="C88" s="67"/>
      <c r="D88" s="67"/>
      <c r="E88" s="67"/>
    </row>
    <row r="89" spans="1:5" x14ac:dyDescent="0.3">
      <c r="A89" s="60"/>
      <c r="B89" s="71"/>
      <c r="C89" s="71"/>
      <c r="D89" s="71"/>
      <c r="E89" s="71"/>
    </row>
    <row r="90" spans="1:5" x14ac:dyDescent="0.3">
      <c r="A90" s="60"/>
      <c r="B90" s="67"/>
      <c r="C90" s="67"/>
      <c r="D90" s="67"/>
      <c r="E90" s="67"/>
    </row>
  </sheetData>
  <mergeCells count="6">
    <mergeCell ref="A1:E1"/>
    <mergeCell ref="A2:I4"/>
    <mergeCell ref="B8:E8"/>
    <mergeCell ref="A8:A9"/>
    <mergeCell ref="A84:E84"/>
    <mergeCell ref="B29:D29"/>
  </mergeCells>
  <pageMargins left="0.7" right="0.7" top="0.75" bottom="0.75" header="0.3" footer="0.3"/>
  <pageSetup scale="6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1" ma:contentTypeDescription="Crear nuevo documento." ma:contentTypeScope="" ma:versionID="9659fecc7895367fcb0ecc5e9b7ef54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c2841cae71d3162f3835f301835be6e9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845638-779e-492a-ba88-0108172afd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92659F-E085-4042-BDE8-6779A93A76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099E37-E228-4760-8B20-056826399491}">
  <ds:schemaRefs>
    <ds:schemaRef ds:uri="http://schemas.microsoft.com/office/2006/metadata/properties"/>
    <ds:schemaRef ds:uri="http://schemas.microsoft.com/office/infopath/2007/PartnerControls"/>
    <ds:schemaRef ds:uri="8166c9d8-24b3-4905-a1d5-62babcd3670f"/>
    <ds:schemaRef ds:uri="81a1f137-0dce-48de-87dc-e646186442ef"/>
  </ds:schemaRefs>
</ds:datastoreItem>
</file>

<file path=customXml/itemProps3.xml><?xml version="1.0" encoding="utf-8"?>
<ds:datastoreItem xmlns:ds="http://schemas.openxmlformats.org/officeDocument/2006/customXml" ds:itemID="{7529DC5D-902A-4325-B91F-303A1EAF3A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EJERCICIO 1</vt:lpstr>
      <vt:lpstr>EJERCICIO 2</vt:lpstr>
      <vt:lpstr>'EJERCICIO 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Adrian Perez</cp:lastModifiedBy>
  <dcterms:created xsi:type="dcterms:W3CDTF">2021-10-20T23:11:32Z</dcterms:created>
  <dcterms:modified xsi:type="dcterms:W3CDTF">2022-03-31T22:47:05Z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