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CB972584-A4C0-47F3-B7F3-FF71D4D9EE4C}" xr6:coauthVersionLast="47" xr6:coauthVersionMax="47" xr10:uidLastSave="{00000000-0000-0000-0000-000000000000}"/>
  <bookViews>
    <workbookView minimized="1" xWindow="8508" yWindow="1032" windowWidth="20520" windowHeight="13452" xr2:uid="{6E587D1B-79B3-44FF-A414-1E0D41EE447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1" l="1"/>
  <c r="J69" i="1"/>
  <c r="J68" i="1"/>
  <c r="G57" i="1"/>
  <c r="J33" i="1"/>
  <c r="J51" i="1"/>
  <c r="E33" i="1"/>
  <c r="F51" i="1"/>
  <c r="E51" i="1"/>
  <c r="K33" i="1"/>
  <c r="K32" i="1"/>
  <c r="I32" i="1"/>
  <c r="K31" i="1"/>
  <c r="K51" i="1"/>
  <c r="M57" i="1"/>
  <c r="I31" i="1"/>
  <c r="F33" i="1"/>
  <c r="D33" i="1"/>
  <c r="F32" i="1"/>
  <c r="D32" i="1"/>
  <c r="F31" i="1"/>
  <c r="D31" i="1"/>
  <c r="G22" i="1"/>
  <c r="F22" i="1"/>
  <c r="H69" i="1"/>
  <c r="M56" i="1"/>
  <c r="I33" i="1"/>
  <c r="I30" i="1"/>
  <c r="D30" i="1"/>
  <c r="I51" i="1"/>
  <c r="D51" i="1"/>
  <c r="M59" i="1"/>
  <c r="J70" i="1"/>
  <c r="G56" i="1"/>
  <c r="G59" i="1"/>
  <c r="H68" i="1"/>
  <c r="H70" i="1"/>
</calcChain>
</file>

<file path=xl/sharedStrings.xml><?xml version="1.0" encoding="utf-8"?>
<sst xmlns="http://schemas.openxmlformats.org/spreadsheetml/2006/main" count="43" uniqueCount="31">
  <si>
    <t>ALTERNATIVA A</t>
  </si>
  <si>
    <t>ALTERNATIVA B</t>
  </si>
  <si>
    <t xml:space="preserve">TASA </t>
  </si>
  <si>
    <t xml:space="preserve">COSTO INICIAL $ </t>
  </si>
  <si>
    <t xml:space="preserve">AÑO </t>
  </si>
  <si>
    <t>FNE</t>
  </si>
  <si>
    <t>BENEFICIOS</t>
  </si>
  <si>
    <t>COSTOS</t>
  </si>
  <si>
    <t>VPN =</t>
  </si>
  <si>
    <t>VP DE LOS BENEFICIOS =</t>
  </si>
  <si>
    <t>VP DE LOS COSTOS</t>
  </si>
  <si>
    <t>&lt;--- ESTA NO ES EL  FORMA CORRECTA --&gt;</t>
  </si>
  <si>
    <t>Comparaciones</t>
  </si>
  <si>
    <t>A vs NA</t>
  </si>
  <si>
    <t>Beneficios Incrementales</t>
  </si>
  <si>
    <t>Costos incrementaless</t>
  </si>
  <si>
    <t>Cociente B/C</t>
  </si>
  <si>
    <t xml:space="preserve">Se justifica Retador ? </t>
  </si>
  <si>
    <t>SI</t>
  </si>
  <si>
    <t>Opcion eliminada</t>
  </si>
  <si>
    <t>A</t>
  </si>
  <si>
    <t>B</t>
  </si>
  <si>
    <t>Opcion Elegida</t>
  </si>
  <si>
    <t>NA</t>
  </si>
  <si>
    <t>GALONES POR 1,000 HORAS</t>
  </si>
  <si>
    <t>HORAS POR AÑO</t>
  </si>
  <si>
    <t>VALOR DE RESCATE</t>
  </si>
  <si>
    <t>VALOR COMBUSTIBLE</t>
  </si>
  <si>
    <t>AUMENTO ANUAL</t>
  </si>
  <si>
    <t>B VR A</t>
  </si>
  <si>
    <t>SE RECOMIENDA LA ALTERNATIVA DE SISTEMA B, DADO QUE EL VALOR DE B/C INCREMENTAL ES MAYOR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</si>
</sst>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/>
    </xf>
    <xf numFmtId="9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0" xfId="0" applyNumberFormat="1" applyFont="1"/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1" applyNumberFormat="1" applyFont="1" applyAlignment="1">
      <alignment vertical="center"/>
    </xf>
    <xf numFmtId="9" fontId="0" fillId="0" borderId="0" xfId="2" applyFont="1" applyAlignment="1">
      <alignment vertical="center"/>
    </xf>
    <xf numFmtId="0" fontId="6" fillId="0" borderId="1" xfId="0" applyFont="1" applyFill="1" applyBorder="1" applyAlignment="1">
      <alignment horizontal="center"/>
    </xf>
    <xf numFmtId="44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0</xdr:row>
      <xdr:rowOff>76200</xdr:rowOff>
    </xdr:from>
    <xdr:to>
      <xdr:col>8</xdr:col>
      <xdr:colOff>710132</xdr:colOff>
      <xdr:row>13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AD5D5C-1341-48CB-9F96-1DF39F86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76200"/>
          <a:ext cx="6351040" cy="2461260"/>
        </a:xfrm>
        <a:prstGeom prst="rect">
          <a:avLst/>
        </a:prstGeom>
      </xdr:spPr>
    </xdr:pic>
    <xdr:clientData/>
  </xdr:twoCellAnchor>
  <xdr:oneCellAnchor>
    <xdr:from>
      <xdr:col>5</xdr:col>
      <xdr:colOff>487680</xdr:colOff>
      <xdr:row>60</xdr:row>
      <xdr:rowOff>114300</xdr:rowOff>
    </xdr:from>
    <xdr:ext cx="5547360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7264550-1F61-49B1-9006-94ECC1649D2B}"/>
                </a:ext>
              </a:extLst>
            </xdr:cNvPr>
            <xdr:cNvSpPr txBox="1"/>
          </xdr:nvSpPr>
          <xdr:spPr>
            <a:xfrm>
              <a:off x="4137660" y="10942320"/>
              <a:ext cx="554736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𝑩</m:t>
                        </m:r>
                      </m:num>
                      <m:den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𝑪</m:t>
                        </m:r>
                      </m:den>
                    </m:f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𝑰𝑵𝑪𝑹𝑬𝑴𝑬𝑵𝑻𝑨𝑳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𝑩𝒆𝒏𝒆𝒇𝒊𝒄𝒊𝒐𝒔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𝒅𝒆𝒍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𝒓𝒆𝒕𝒂𝒅𝒐𝒓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𝑩𝒆𝒏𝒆𝒇𝒊𝒄𝒊𝒐𝒔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𝒅𝒆𝒍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𝒅𝒆𝒇𝒆𝒏𝒔𝒐𝒓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𝑪𝒐𝒔𝒕𝒐𝒔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𝒅𝒆𝒍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𝒓𝒆𝒕𝒂𝒅𝒐𝒓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𝑪𝒐𝒔𝒕𝒐𝒔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𝒅𝒆𝒍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𝒅𝒆𝒇𝒆𝒏𝒔𝒐𝒓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7264550-1F61-49B1-9006-94ECC1649D2B}"/>
                </a:ext>
              </a:extLst>
            </xdr:cNvPr>
            <xdr:cNvSpPr txBox="1"/>
          </xdr:nvSpPr>
          <xdr:spPr>
            <a:xfrm>
              <a:off x="4137660" y="10942320"/>
              <a:ext cx="554736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𝑩/𝑪 𝑰𝑵𝑪𝑹𝑬𝑴𝑬𝑵𝑻𝑨𝑳=((𝑩𝒆𝒏𝒆𝒇𝒊𝒄𝒊𝒐𝒔 𝒅𝒆𝒍 𝒓𝒆𝒕𝒂𝒅𝒐𝒓 −𝑩𝒆𝒏𝒆𝒇𝒊𝒄𝒊𝒐𝒔 𝒅𝒆𝒍 𝒅𝒆𝒇𝒆𝒏𝒔𝒐𝒓))/((𝑪𝒐𝒔𝒕𝒐𝒔 𝒅𝒆𝒍 𝒓𝒆𝒕𝒂𝒅𝒐𝒓 −𝑪𝒐𝒔𝒕𝒐𝒔 𝒅𝒆𝒍 𝒅𝒆𝒇𝒆𝒏𝒔𝒐𝒓))</a:t>
              </a:r>
              <a:endParaRPr lang="es-E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5</xdr:col>
      <xdr:colOff>293451</xdr:colOff>
      <xdr:row>78</xdr:row>
      <xdr:rowOff>181583</xdr:rowOff>
    </xdr:from>
    <xdr:to>
      <xdr:col>10</xdr:col>
      <xdr:colOff>155014</xdr:colOff>
      <xdr:row>84</xdr:row>
      <xdr:rowOff>12044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79CC0A9-5D01-4080-966F-0CB973AD9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834" y="12308732"/>
          <a:ext cx="5641414" cy="949142"/>
        </a:xfrm>
        <a:prstGeom prst="rect">
          <a:avLst/>
        </a:prstGeom>
      </xdr:spPr>
    </xdr:pic>
    <xdr:clientData/>
  </xdr:twoCellAnchor>
  <xdr:oneCellAnchor>
    <xdr:from>
      <xdr:col>5</xdr:col>
      <xdr:colOff>205740</xdr:colOff>
      <xdr:row>62</xdr:row>
      <xdr:rowOff>167640</xdr:rowOff>
    </xdr:from>
    <xdr:ext cx="4000500" cy="392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65C60D6-87BF-47A9-B69A-D57EBA31E971}"/>
                </a:ext>
              </a:extLst>
            </xdr:cNvPr>
            <xdr:cNvSpPr txBox="1"/>
          </xdr:nvSpPr>
          <xdr:spPr>
            <a:xfrm>
              <a:off x="5264123" y="8598278"/>
              <a:ext cx="4000500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𝑩</m:t>
                      </m:r>
                    </m:num>
                    <m:den>
                      <m: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𝑪</m:t>
                      </m:r>
                    </m:den>
                  </m:f>
                  <m:r>
                    <a:rPr lang="en-US" sz="16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𝑰𝑵𝑪𝑹𝑬𝑴𝑬𝑵𝑻𝑨𝑳</m:t>
                  </m:r>
                  <m:r>
                    <a:rPr lang="en-US" sz="16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𝟖𝟐𝟑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𝟐𝟓𝟑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𝟏𝟗</m:t>
                      </m:r>
                      <m: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𝟕𝟓𝟑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𝟓𝟔𝟖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𝟕𝟓</m:t>
                      </m:r>
                      <m: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𝟓𝟓𝟑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𝟎𝟏𝟒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𝟓𝟖</m:t>
                      </m:r>
                      <m: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𝟓𝟒𝟏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𝟐𝟔𝟖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E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𝟐𝟐</m:t>
                      </m:r>
                      <m:r>
                        <a:rPr lang="en-US" sz="16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6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⇒</m:t>
                  </m:r>
                </m:oMath>
              </a14:m>
              <a:r>
                <a:rPr lang="es-ES" sz="1200" b="1">
                  <a:solidFill>
                    <a:srgbClr val="FF0000"/>
                  </a:solidFill>
                </a:rPr>
                <a:t> </a:t>
              </a: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65C60D6-87BF-47A9-B69A-D57EBA31E971}"/>
                </a:ext>
              </a:extLst>
            </xdr:cNvPr>
            <xdr:cNvSpPr txBox="1"/>
          </xdr:nvSpPr>
          <xdr:spPr>
            <a:xfrm>
              <a:off x="5264123" y="8598278"/>
              <a:ext cx="4000500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𝑩/𝑪 𝑰𝑵𝑪𝑹𝑬𝑴𝑬𝑵𝑻𝑨𝑳=((</a:t>
              </a:r>
              <a:r>
                <a:rPr lang="es-E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𝟖𝟐𝟑,𝟐𝟓𝟑.𝟏𝟗</a:t>
              </a:r>
              <a:r>
                <a:rPr lang="en-U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 −</a:t>
              </a:r>
              <a:r>
                <a:rPr lang="es-E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𝟕𝟓𝟑,𝟓𝟔𝟖.𝟕𝟓</a:t>
              </a:r>
              <a:r>
                <a:rPr lang="en-U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))/((</a:t>
              </a:r>
              <a:r>
                <a:rPr lang="es-E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𝟓𝟓𝟑,𝟎𝟏𝟒.𝟓𝟖</a:t>
              </a:r>
              <a:r>
                <a:rPr lang="en-U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 −</a:t>
              </a:r>
              <a:r>
                <a:rPr lang="es-E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𝟓𝟒𝟏,𝟐𝟔𝟖.𝟐𝟐</a:t>
              </a:r>
              <a:r>
                <a:rPr lang="en-U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))</a:t>
              </a:r>
              <a:r>
                <a:rPr lang="es-ES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⇒</a:t>
              </a:r>
              <a:r>
                <a:rPr lang="es-ES" sz="1200" b="1">
                  <a:solidFill>
                    <a:srgbClr val="FF0000"/>
                  </a:solidFill>
                </a:rPr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E438-D238-473D-9ACC-542620A609D5}">
  <dimension ref="C18:M77"/>
  <sheetViews>
    <sheetView tabSelected="1" topLeftCell="A25" zoomScale="94" workbookViewId="0">
      <selection activeCell="E53" sqref="E53"/>
    </sheetView>
  </sheetViews>
  <sheetFormatPr baseColWidth="10" defaultColWidth="10.77734375" defaultRowHeight="14.4" x14ac:dyDescent="0.3"/>
  <cols>
    <col min="3" max="3" width="24.109375" style="21" customWidth="1"/>
    <col min="4" max="5" width="13.21875" bestFit="1" customWidth="1"/>
    <col min="6" max="6" width="19.6640625" bestFit="1" customWidth="1"/>
    <col min="7" max="7" width="22.33203125" bestFit="1" customWidth="1"/>
    <col min="8" max="8" width="14.5546875" bestFit="1" customWidth="1"/>
    <col min="9" max="9" width="13.21875" bestFit="1" customWidth="1"/>
    <col min="10" max="10" width="14.5546875" bestFit="1" customWidth="1"/>
    <col min="11" max="11" width="14.44140625" bestFit="1" customWidth="1"/>
    <col min="13" max="13" width="14.77734375" bestFit="1" customWidth="1"/>
  </cols>
  <sheetData>
    <row r="18" spans="3:11" x14ac:dyDescent="0.3">
      <c r="C18" s="2"/>
      <c r="D18" s="1"/>
      <c r="E18" s="1"/>
      <c r="F18" s="1" t="s">
        <v>0</v>
      </c>
      <c r="G18" s="1" t="s">
        <v>1</v>
      </c>
      <c r="J18" t="s">
        <v>2</v>
      </c>
    </row>
    <row r="19" spans="3:11" x14ac:dyDescent="0.3">
      <c r="C19" s="2" t="s">
        <v>3</v>
      </c>
      <c r="D19" s="1"/>
      <c r="E19" s="1"/>
      <c r="F19" s="3">
        <v>100000</v>
      </c>
      <c r="G19" s="3">
        <v>200000</v>
      </c>
      <c r="J19" s="4">
        <v>0.1</v>
      </c>
    </row>
    <row r="20" spans="3:11" x14ac:dyDescent="0.3">
      <c r="C20" s="2" t="s">
        <v>24</v>
      </c>
      <c r="D20" s="1"/>
      <c r="E20" s="1"/>
      <c r="F20" s="24">
        <v>40000</v>
      </c>
      <c r="G20" s="24">
        <v>32000</v>
      </c>
    </row>
    <row r="21" spans="3:11" x14ac:dyDescent="0.3">
      <c r="C21" s="2" t="s">
        <v>25</v>
      </c>
      <c r="D21" s="1"/>
      <c r="E21" s="1"/>
      <c r="F21" s="24">
        <v>2000</v>
      </c>
      <c r="G21" s="24">
        <v>2000</v>
      </c>
    </row>
    <row r="22" spans="3:11" x14ac:dyDescent="0.3">
      <c r="C22" s="2" t="s">
        <v>26</v>
      </c>
      <c r="D22" s="1"/>
      <c r="E22" s="1"/>
      <c r="F22" s="3">
        <f>F19*0.1</f>
        <v>10000</v>
      </c>
      <c r="G22" s="3">
        <f>G19*0.1</f>
        <v>20000</v>
      </c>
    </row>
    <row r="23" spans="3:11" x14ac:dyDescent="0.3">
      <c r="C23" s="2" t="s">
        <v>27</v>
      </c>
      <c r="D23" s="1"/>
      <c r="E23" s="1"/>
      <c r="F23" s="24">
        <v>2.1</v>
      </c>
      <c r="G23" s="24">
        <v>2.1</v>
      </c>
    </row>
    <row r="24" spans="3:11" x14ac:dyDescent="0.3">
      <c r="C24" s="2" t="s">
        <v>28</v>
      </c>
      <c r="D24" s="1"/>
      <c r="E24" s="1"/>
      <c r="F24" s="25">
        <v>0.06</v>
      </c>
      <c r="G24" s="25">
        <v>0.06</v>
      </c>
    </row>
    <row r="25" spans="3:11" x14ac:dyDescent="0.3">
      <c r="C25" s="2" t="s">
        <v>6</v>
      </c>
      <c r="D25" s="1"/>
      <c r="E25" s="1"/>
      <c r="F25" s="3">
        <v>300000</v>
      </c>
      <c r="G25" s="3">
        <v>325000</v>
      </c>
    </row>
    <row r="26" spans="3:11" x14ac:dyDescent="0.3">
      <c r="F26" s="5"/>
      <c r="G26" s="5"/>
    </row>
    <row r="28" spans="3:11" ht="18" x14ac:dyDescent="0.35">
      <c r="C28" s="31" t="s">
        <v>0</v>
      </c>
      <c r="D28" s="31"/>
      <c r="E28" s="31"/>
      <c r="F28" s="31"/>
      <c r="H28" s="31" t="s">
        <v>1</v>
      </c>
      <c r="I28" s="31"/>
      <c r="J28" s="31"/>
      <c r="K28" s="31"/>
    </row>
    <row r="29" spans="3:11" x14ac:dyDescent="0.3">
      <c r="C29" s="22" t="s">
        <v>4</v>
      </c>
      <c r="D29" s="6" t="s">
        <v>5</v>
      </c>
      <c r="E29" s="7" t="s">
        <v>6</v>
      </c>
      <c r="F29" s="7" t="s">
        <v>7</v>
      </c>
      <c r="G29" s="7"/>
      <c r="H29" s="6" t="s">
        <v>4</v>
      </c>
      <c r="I29" s="6" t="s">
        <v>5</v>
      </c>
      <c r="J29" s="7" t="s">
        <v>6</v>
      </c>
      <c r="K29" s="7" t="s">
        <v>7</v>
      </c>
    </row>
    <row r="30" spans="3:11" x14ac:dyDescent="0.3">
      <c r="C30" s="23">
        <v>0</v>
      </c>
      <c r="D30" s="9">
        <f>E30-F30</f>
        <v>-100000</v>
      </c>
      <c r="E30" s="9">
        <v>0</v>
      </c>
      <c r="F30" s="9">
        <v>100000</v>
      </c>
      <c r="H30" s="8">
        <v>0</v>
      </c>
      <c r="I30" s="9">
        <f>J30-K30</f>
        <v>-200000</v>
      </c>
      <c r="J30" s="9">
        <v>0</v>
      </c>
      <c r="K30" s="9">
        <v>200000</v>
      </c>
    </row>
    <row r="31" spans="3:11" x14ac:dyDescent="0.3">
      <c r="C31" s="23">
        <v>1</v>
      </c>
      <c r="D31" s="9">
        <f t="shared" ref="D31:D33" si="0">E31-F31</f>
        <v>132000</v>
      </c>
      <c r="E31" s="9">
        <v>300000</v>
      </c>
      <c r="F31" s="9">
        <f>$F$23*($F$20*2)</f>
        <v>168000</v>
      </c>
      <c r="H31" s="8">
        <v>1</v>
      </c>
      <c r="I31" s="9">
        <f t="shared" ref="I31:I33" si="1">J31-K31</f>
        <v>190600</v>
      </c>
      <c r="J31" s="9">
        <v>325000</v>
      </c>
      <c r="K31" s="9">
        <f>$G$23*($G$20*2)</f>
        <v>134400</v>
      </c>
    </row>
    <row r="32" spans="3:11" x14ac:dyDescent="0.3">
      <c r="C32" s="23">
        <v>2</v>
      </c>
      <c r="D32" s="9">
        <f t="shared" si="0"/>
        <v>121920</v>
      </c>
      <c r="E32" s="9">
        <v>300000</v>
      </c>
      <c r="F32" s="9">
        <f>(($F$23+($F$23*$F$24))*($F$20*2))</f>
        <v>178080</v>
      </c>
      <c r="H32" s="8">
        <v>2</v>
      </c>
      <c r="I32" s="9">
        <f t="shared" si="1"/>
        <v>182536</v>
      </c>
      <c r="J32" s="9">
        <v>325000</v>
      </c>
      <c r="K32" s="9">
        <f>(($G$23+($G$23*$G$24))*($G$20*2))</f>
        <v>142464</v>
      </c>
    </row>
    <row r="33" spans="3:11" x14ac:dyDescent="0.3">
      <c r="C33" s="23">
        <v>3</v>
      </c>
      <c r="D33" s="9">
        <f t="shared" si="0"/>
        <v>121840</v>
      </c>
      <c r="E33" s="9">
        <f>300000+F22</f>
        <v>310000</v>
      </c>
      <c r="F33" s="9">
        <f>(($F$23+($F$23*$F$24)+($F$23*$F$24))*($F$20*2))</f>
        <v>188160</v>
      </c>
      <c r="H33" s="8">
        <v>3</v>
      </c>
      <c r="I33" s="9">
        <f t="shared" si="1"/>
        <v>194472</v>
      </c>
      <c r="J33" s="9">
        <f>325000+G22</f>
        <v>345000</v>
      </c>
      <c r="K33" s="9">
        <f>(($G$23+($G$23*$G$24)+($G$23*$G$24))*($G$20*2))</f>
        <v>150528</v>
      </c>
    </row>
    <row r="34" spans="3:11" hidden="1" x14ac:dyDescent="0.3">
      <c r="C34" s="23"/>
      <c r="D34" s="9"/>
      <c r="E34" s="9"/>
      <c r="F34" s="9"/>
      <c r="H34" s="8"/>
      <c r="I34" s="9"/>
      <c r="J34" s="9"/>
      <c r="K34" s="9"/>
    </row>
    <row r="35" spans="3:11" hidden="1" x14ac:dyDescent="0.3">
      <c r="C35" s="23"/>
      <c r="D35" s="9"/>
      <c r="E35" s="9"/>
      <c r="F35" s="9"/>
      <c r="H35" s="8"/>
      <c r="I35" s="9"/>
      <c r="J35" s="9"/>
      <c r="K35" s="9"/>
    </row>
    <row r="36" spans="3:11" hidden="1" x14ac:dyDescent="0.3">
      <c r="C36" s="23"/>
      <c r="D36" s="9"/>
      <c r="E36" s="9"/>
      <c r="F36" s="9"/>
      <c r="H36" s="8"/>
      <c r="I36" s="9"/>
      <c r="J36" s="9"/>
      <c r="K36" s="9"/>
    </row>
    <row r="37" spans="3:11" hidden="1" x14ac:dyDescent="0.3">
      <c r="C37" s="23"/>
      <c r="D37" s="9"/>
      <c r="E37" s="9"/>
      <c r="F37" s="9"/>
      <c r="H37" s="8"/>
      <c r="I37" s="9"/>
      <c r="J37" s="9"/>
      <c r="K37" s="9"/>
    </row>
    <row r="38" spans="3:11" hidden="1" x14ac:dyDescent="0.3">
      <c r="C38" s="23"/>
      <c r="D38" s="9"/>
      <c r="E38" s="9"/>
      <c r="F38" s="9"/>
      <c r="H38" s="8"/>
      <c r="I38" s="9"/>
      <c r="J38" s="9"/>
      <c r="K38" s="9"/>
    </row>
    <row r="39" spans="3:11" hidden="1" x14ac:dyDescent="0.3">
      <c r="C39" s="23"/>
      <c r="D39" s="9"/>
      <c r="E39" s="9"/>
      <c r="F39" s="9"/>
      <c r="H39" s="8"/>
      <c r="I39" s="9"/>
      <c r="J39" s="9"/>
      <c r="K39" s="9"/>
    </row>
    <row r="40" spans="3:11" hidden="1" x14ac:dyDescent="0.3">
      <c r="C40" s="23"/>
      <c r="D40" s="9"/>
      <c r="E40" s="9"/>
      <c r="F40" s="9"/>
      <c r="H40" s="8"/>
      <c r="I40" s="9"/>
      <c r="J40" s="9"/>
      <c r="K40" s="9"/>
    </row>
    <row r="41" spans="3:11" hidden="1" x14ac:dyDescent="0.3">
      <c r="C41" s="23"/>
      <c r="D41" s="9"/>
      <c r="E41" s="9"/>
      <c r="F41" s="9"/>
      <c r="H41" s="8"/>
      <c r="I41" s="9"/>
      <c r="J41" s="9"/>
      <c r="K41" s="9"/>
    </row>
    <row r="42" spans="3:11" hidden="1" x14ac:dyDescent="0.3">
      <c r="C42" s="23"/>
      <c r="D42" s="9"/>
      <c r="E42" s="9"/>
      <c r="F42" s="9"/>
      <c r="H42" s="8"/>
      <c r="I42" s="9"/>
      <c r="J42" s="9"/>
      <c r="K42" s="9"/>
    </row>
    <row r="43" spans="3:11" hidden="1" x14ac:dyDescent="0.3">
      <c r="C43" s="23"/>
      <c r="D43" s="9"/>
      <c r="E43" s="9"/>
      <c r="F43" s="9"/>
      <c r="H43" s="8"/>
      <c r="I43" s="9"/>
      <c r="J43" s="9"/>
      <c r="K43" s="9"/>
    </row>
    <row r="44" spans="3:11" hidden="1" x14ac:dyDescent="0.3">
      <c r="C44" s="23"/>
      <c r="D44" s="9"/>
      <c r="E44" s="9"/>
      <c r="F44" s="9"/>
      <c r="H44" s="8"/>
      <c r="I44" s="9"/>
      <c r="J44" s="9"/>
      <c r="K44" s="9"/>
    </row>
    <row r="45" spans="3:11" hidden="1" x14ac:dyDescent="0.3">
      <c r="C45" s="23"/>
      <c r="D45" s="9"/>
      <c r="E45" s="9"/>
      <c r="F45" s="9"/>
      <c r="H45" s="8"/>
      <c r="I45" s="9"/>
      <c r="J45" s="9"/>
      <c r="K45" s="9"/>
    </row>
    <row r="46" spans="3:11" hidden="1" x14ac:dyDescent="0.3">
      <c r="C46" s="23"/>
      <c r="D46" s="9"/>
      <c r="E46" s="9"/>
      <c r="F46" s="9"/>
      <c r="H46" s="8"/>
      <c r="I46" s="9"/>
      <c r="J46" s="9"/>
      <c r="K46" s="9"/>
    </row>
    <row r="47" spans="3:11" hidden="1" x14ac:dyDescent="0.3">
      <c r="C47" s="23"/>
      <c r="D47" s="9"/>
      <c r="E47" s="9"/>
      <c r="F47" s="9"/>
      <c r="H47" s="8"/>
      <c r="I47" s="9"/>
      <c r="J47" s="9"/>
      <c r="K47" s="9"/>
    </row>
    <row r="48" spans="3:11" hidden="1" x14ac:dyDescent="0.3">
      <c r="C48" s="23"/>
      <c r="D48" s="9"/>
      <c r="E48" s="9"/>
      <c r="F48" s="9"/>
      <c r="H48" s="8"/>
      <c r="I48" s="9"/>
      <c r="J48" s="9"/>
      <c r="K48" s="9"/>
    </row>
    <row r="49" spans="3:13" hidden="1" x14ac:dyDescent="0.3">
      <c r="C49" s="23"/>
      <c r="D49" s="9"/>
      <c r="E49" s="9"/>
      <c r="F49" s="9"/>
      <c r="H49" s="8"/>
      <c r="I49" s="9"/>
      <c r="J49" s="9"/>
      <c r="K49" s="9"/>
    </row>
    <row r="50" spans="3:13" hidden="1" x14ac:dyDescent="0.3">
      <c r="C50" s="23"/>
      <c r="D50" s="9"/>
      <c r="E50" s="9"/>
      <c r="F50" s="9"/>
      <c r="H50" s="8"/>
      <c r="I50" s="9"/>
      <c r="J50" s="9"/>
      <c r="K50" s="9"/>
    </row>
    <row r="51" spans="3:13" x14ac:dyDescent="0.3">
      <c r="C51" s="22" t="s">
        <v>8</v>
      </c>
      <c r="D51" s="10">
        <f>NPV(10%,D31:D50)+D30</f>
        <v>212300.52592036058</v>
      </c>
      <c r="E51" s="10">
        <f>NPV(10%,E31:E33)+E30</f>
        <v>753568.74530428229</v>
      </c>
      <c r="F51" s="10">
        <f>NPV(10%,F31:F33)+F30</f>
        <v>541268.21938392171</v>
      </c>
      <c r="H51" s="6" t="s">
        <v>8</v>
      </c>
      <c r="I51" s="10">
        <f>NPV(10%,I31:I50)+I30</f>
        <v>270238.61758076627</v>
      </c>
      <c r="J51" s="10">
        <f>NPV(10%,J31:J50)+J30</f>
        <v>823253.19308790367</v>
      </c>
      <c r="K51" s="10">
        <f>NPV(10%,K31:K50)+K30</f>
        <v>553014.57550713746</v>
      </c>
    </row>
    <row r="56" spans="3:13" x14ac:dyDescent="0.3">
      <c r="D56" s="29" t="s">
        <v>9</v>
      </c>
      <c r="E56" s="29"/>
      <c r="F56" s="29"/>
      <c r="G56" s="11">
        <f>E51</f>
        <v>753568.74530428229</v>
      </c>
      <c r="J56" s="29" t="s">
        <v>9</v>
      </c>
      <c r="K56" s="29"/>
      <c r="L56" s="29"/>
      <c r="M56" s="11">
        <f>J51</f>
        <v>823253.19308790367</v>
      </c>
    </row>
    <row r="57" spans="3:13" x14ac:dyDescent="0.3">
      <c r="D57" s="29" t="s">
        <v>10</v>
      </c>
      <c r="E57" s="29"/>
      <c r="F57" s="29"/>
      <c r="G57" s="11">
        <f>F51</f>
        <v>541268.21938392171</v>
      </c>
      <c r="J57" s="29" t="s">
        <v>10</v>
      </c>
      <c r="K57" s="29"/>
      <c r="L57" s="29"/>
      <c r="M57" s="11">
        <f>K51</f>
        <v>553014.57550713746</v>
      </c>
    </row>
    <row r="59" spans="3:13" x14ac:dyDescent="0.3">
      <c r="G59" s="12">
        <f>G56/G57</f>
        <v>1.3922279533832667</v>
      </c>
      <c r="H59" s="29" t="s">
        <v>11</v>
      </c>
      <c r="I59" s="29"/>
      <c r="J59" s="29"/>
      <c r="K59" s="29"/>
      <c r="L59" s="29"/>
      <c r="M59" s="12">
        <f>M56/M57</f>
        <v>1.4886645480057124</v>
      </c>
    </row>
    <row r="64" spans="3:13" x14ac:dyDescent="0.3">
      <c r="J64" s="30">
        <f>(M56-G56)/(M57-G57)</f>
        <v>5.9324310494805728</v>
      </c>
      <c r="K64" s="30"/>
      <c r="L64" s="30"/>
    </row>
    <row r="65" spans="7:12" x14ac:dyDescent="0.3">
      <c r="J65" s="30"/>
      <c r="K65" s="30"/>
      <c r="L65" s="30"/>
    </row>
    <row r="67" spans="7:12" x14ac:dyDescent="0.3">
      <c r="G67" s="13" t="s">
        <v>12</v>
      </c>
      <c r="H67" s="14" t="s">
        <v>13</v>
      </c>
      <c r="I67" s="14"/>
      <c r="J67" s="14" t="s">
        <v>29</v>
      </c>
      <c r="K67" s="26"/>
    </row>
    <row r="68" spans="7:12" x14ac:dyDescent="0.3">
      <c r="G68" s="15" t="s">
        <v>14</v>
      </c>
      <c r="H68" s="16">
        <f>G56-0</f>
        <v>753568.74530428229</v>
      </c>
      <c r="I68" s="17"/>
      <c r="J68" s="16">
        <f>M56-G56</f>
        <v>69684.447783621377</v>
      </c>
      <c r="K68" s="27"/>
    </row>
    <row r="69" spans="7:12" x14ac:dyDescent="0.3">
      <c r="G69" s="15" t="s">
        <v>15</v>
      </c>
      <c r="H69" s="16">
        <f>G57-0</f>
        <v>541268.21938392171</v>
      </c>
      <c r="I69" s="17"/>
      <c r="J69" s="16">
        <f>M57-G57</f>
        <v>11746.356123215752</v>
      </c>
      <c r="K69" s="27"/>
    </row>
    <row r="70" spans="7:12" x14ac:dyDescent="0.3">
      <c r="G70" s="15" t="s">
        <v>16</v>
      </c>
      <c r="H70" s="18">
        <f>H68/H69</f>
        <v>1.3922279533832667</v>
      </c>
      <c r="I70" s="17"/>
      <c r="J70" s="18">
        <f>J68/J69</f>
        <v>5.9324310494805728</v>
      </c>
      <c r="K70" s="28"/>
    </row>
    <row r="71" spans="7:12" x14ac:dyDescent="0.3">
      <c r="G71" s="15" t="s">
        <v>17</v>
      </c>
      <c r="H71" s="17" t="s">
        <v>18</v>
      </c>
      <c r="I71" s="17"/>
      <c r="J71" s="17" t="s">
        <v>18</v>
      </c>
      <c r="K71" s="26"/>
    </row>
    <row r="72" spans="7:12" x14ac:dyDescent="0.3">
      <c r="G72" s="15" t="s">
        <v>19</v>
      </c>
      <c r="H72" s="17" t="s">
        <v>23</v>
      </c>
      <c r="I72" s="17"/>
      <c r="J72" s="17" t="s">
        <v>20</v>
      </c>
      <c r="K72" s="26"/>
    </row>
    <row r="73" spans="7:12" x14ac:dyDescent="0.3">
      <c r="G73" s="19" t="s">
        <v>22</v>
      </c>
      <c r="H73" s="17" t="s">
        <v>20</v>
      </c>
      <c r="I73" s="17"/>
      <c r="J73" s="20" t="s">
        <v>21</v>
      </c>
      <c r="K73" s="26"/>
    </row>
    <row r="75" spans="7:12" x14ac:dyDescent="0.3">
      <c r="G75" s="32" t="s">
        <v>30</v>
      </c>
      <c r="H75" s="32"/>
      <c r="I75" s="32"/>
      <c r="J75" s="32"/>
      <c r="K75" s="32"/>
    </row>
    <row r="76" spans="7:12" x14ac:dyDescent="0.3">
      <c r="G76" s="32"/>
      <c r="H76" s="32"/>
      <c r="I76" s="32"/>
      <c r="J76" s="32"/>
      <c r="K76" s="32"/>
    </row>
    <row r="77" spans="7:12" x14ac:dyDescent="0.3">
      <c r="G77" s="32"/>
      <c r="H77" s="32"/>
      <c r="I77" s="32"/>
      <c r="J77" s="32"/>
      <c r="K77" s="32"/>
    </row>
  </sheetData>
  <mergeCells count="9">
    <mergeCell ref="H59:L59"/>
    <mergeCell ref="J64:L65"/>
    <mergeCell ref="G75:K77"/>
    <mergeCell ref="C28:F28"/>
    <mergeCell ref="H28:K28"/>
    <mergeCell ref="D56:F56"/>
    <mergeCell ref="J56:L56"/>
    <mergeCell ref="D57:F57"/>
    <mergeCell ref="J57:L5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Zetino</dc:creator>
  <cp:lastModifiedBy>julio ruiz</cp:lastModifiedBy>
  <dcterms:created xsi:type="dcterms:W3CDTF">2022-04-21T21:45:10Z</dcterms:created>
  <dcterms:modified xsi:type="dcterms:W3CDTF">2022-04-21T23:32:42Z</dcterms:modified>
</cp:coreProperties>
</file>