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EC554A3F-B888-469E-B11C-0E140FB502D8}" xr6:coauthVersionLast="47" xr6:coauthVersionMax="47" xr10:uidLastSave="{00000000-0000-0000-0000-000000000000}"/>
  <bookViews>
    <workbookView xWindow="-108" yWindow="-108" windowWidth="23256" windowHeight="13176" activeTab="4" xr2:uid="{42F3DC23-FFA0-4471-80D4-6FABFFBB544B}"/>
  </bookViews>
  <sheets>
    <sheet name="SERIE I" sheetId="1" r:id="rId1"/>
    <sheet name="SERIE II" sheetId="2" r:id="rId2"/>
    <sheet name="SERIE III" sheetId="3" r:id="rId3"/>
    <sheet name="SERIE IV" sheetId="4" r:id="rId4"/>
    <sheet name="PUNTOS EXTR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4" l="1"/>
  <c r="H10" i="4"/>
  <c r="G25" i="2"/>
  <c r="G22" i="2"/>
  <c r="G20" i="2"/>
  <c r="G17" i="2"/>
  <c r="H3" i="4"/>
  <c r="H7" i="4"/>
  <c r="H13" i="4"/>
  <c r="G24" i="3"/>
  <c r="G15" i="3"/>
  <c r="B17" i="1"/>
  <c r="G29" i="1"/>
  <c r="G26" i="1"/>
  <c r="G22" i="1"/>
  <c r="G18" i="1"/>
  <c r="G16" i="1"/>
  <c r="G11" i="1"/>
  <c r="G6" i="1"/>
</calcChain>
</file>

<file path=xl/sharedStrings.xml><?xml version="1.0" encoding="utf-8"?>
<sst xmlns="http://schemas.openxmlformats.org/spreadsheetml/2006/main" count="63" uniqueCount="57">
  <si>
    <t xml:space="preserve">OEE = </t>
  </si>
  <si>
    <t>OEE = disponibilidad * rendimiento * calidad</t>
  </si>
  <si>
    <t>Tiempo de produccion planificacion</t>
  </si>
  <si>
    <t>Tiempo de parada</t>
  </si>
  <si>
    <t>min</t>
  </si>
  <si>
    <t xml:space="preserve">Tiempo funcionamiento </t>
  </si>
  <si>
    <t>Disponibilidad = Tiempo de Funcionamiento / Tiempo de Producción Planificado</t>
  </si>
  <si>
    <t xml:space="preserve">Rendimiento </t>
  </si>
  <si>
    <t>velocidad de la produccion teorica</t>
  </si>
  <si>
    <t>botellas/hora</t>
  </si>
  <si>
    <t xml:space="preserve">tiempo del ciclo ideal </t>
  </si>
  <si>
    <t>min por botella</t>
  </si>
  <si>
    <t>total de piezas producidas</t>
  </si>
  <si>
    <t xml:space="preserve">botellas </t>
  </si>
  <si>
    <t xml:space="preserve">tiempo teorico de produccion </t>
  </si>
  <si>
    <t>Rendimiento = (Tiempo de Ciclo Ideal × Total de piezas) / Tiempo de Funcionamiento</t>
  </si>
  <si>
    <t xml:space="preserve">Rendimiento = </t>
  </si>
  <si>
    <t xml:space="preserve">Disponibilidad = </t>
  </si>
  <si>
    <t xml:space="preserve">Calidad </t>
  </si>
  <si>
    <t>piezas buenas</t>
  </si>
  <si>
    <t>Calidad = Piezas con buena calidad / Total de piezas</t>
  </si>
  <si>
    <t xml:space="preserve">Calidad = </t>
  </si>
  <si>
    <t>Inversión Inicial (I₀): $500,000</t>
  </si>
  <si>
    <t>Ingresos Anuales Esperados: $150,000</t>
  </si>
  <si>
    <t>Costos Operativos Anuales: $50,000</t>
  </si>
  <si>
    <t>Flujo de Caja Neto Anual (FCN): Ingresos - Costos = $150,000 - $50,000 = $100,000</t>
  </si>
  <si>
    <t>Tasa de Descuento (r): 10% o 0.10</t>
  </si>
  <si>
    <t>VME</t>
  </si>
  <si>
    <t>VME_A = (0.6 × 1000000) + (0.4 × -500000)</t>
  </si>
  <si>
    <t>VME_A = 600,000 + (-200,000)</t>
  </si>
  <si>
    <t xml:space="preserve">VME_A = </t>
  </si>
  <si>
    <t>VME_B = (0.8 × 500000) + (0.2 × -100000)</t>
  </si>
  <si>
    <t>VME_B = 400000 + (-20000)</t>
  </si>
  <si>
    <t xml:space="preserve">VME_B = </t>
  </si>
  <si>
    <t xml:space="preserve">utilizacion = </t>
  </si>
  <si>
    <t>tiempo de operacion real</t>
  </si>
  <si>
    <t xml:space="preserve">tiempo disponible </t>
  </si>
  <si>
    <t xml:space="preserve">eficiencia = </t>
  </si>
  <si>
    <t xml:space="preserve">produccion estandar por hora </t>
  </si>
  <si>
    <t>horas</t>
  </si>
  <si>
    <t>componentes/hora</t>
  </si>
  <si>
    <t xml:space="preserve">produccin real </t>
  </si>
  <si>
    <t>componentes</t>
  </si>
  <si>
    <t>produccion estandar</t>
  </si>
  <si>
    <t>Vida util del Proyecto (n): 6 años</t>
  </si>
  <si>
    <t>r tasa de descuento</t>
  </si>
  <si>
    <t>n numero de periodos</t>
  </si>
  <si>
    <t>(1+r)^−n=(1+0.10)^−6=(1.10)−6</t>
  </si>
  <si>
    <t>(1.10)^6</t>
  </si>
  <si>
    <t xml:space="preserve">FVP = </t>
  </si>
  <si>
    <t>VP = FCN * FVP</t>
  </si>
  <si>
    <t>VPN = -Io + VP</t>
  </si>
  <si>
    <t xml:space="preserve">inversion inicial </t>
  </si>
  <si>
    <t xml:space="preserve">negativo por que es </t>
  </si>
  <si>
    <t>desembolso</t>
  </si>
  <si>
    <t xml:space="preserve">VPN =  </t>
  </si>
  <si>
    <t>Al atardecer de la vida. Descubriendo el mundo indígena (1932-1981)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</si>
</sst>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6"/>
      <color theme="1"/>
      <name val="Abadi"/>
      <family val="2"/>
    </font>
    <font>
      <sz val="16"/>
      <color theme="1"/>
      <name val="Abadi"/>
      <family val="2"/>
    </font>
    <font>
      <sz val="14"/>
      <color theme="1"/>
      <name val="Abadi"/>
      <family val="2"/>
    </font>
    <font>
      <sz val="14"/>
      <color rgb="FF17202F"/>
      <name val="Abad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10" fontId="0" fillId="2" borderId="0" xfId="1" applyNumberFormat="1" applyFont="1" applyFill="1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4</xdr:col>
      <xdr:colOff>1303020</xdr:colOff>
      <xdr:row>13</xdr:row>
      <xdr:rowOff>144781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C8E228-2407-3C13-6AAC-61E890F11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6667499" cy="3611880"/>
        </a:xfrm>
        <a:prstGeom prst="rect">
          <a:avLst/>
        </a:prstGeom>
      </xdr:spPr>
    </xdr:pic>
    <xdr:clientData/>
  </xdr:twoCellAnchor>
  <xdr:twoCellAnchor>
    <xdr:from>
      <xdr:col>0</xdr:col>
      <xdr:colOff>106680</xdr:colOff>
      <xdr:row>18</xdr:row>
      <xdr:rowOff>99060</xdr:rowOff>
    </xdr:from>
    <xdr:to>
      <xdr:col>3</xdr:col>
      <xdr:colOff>1074420</xdr:colOff>
      <xdr:row>21</xdr:row>
      <xdr:rowOff>91440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45793B6-3148-286D-51B7-28725DC1F73F}"/>
            </a:ext>
          </a:extLst>
        </xdr:cNvPr>
        <xdr:cNvSpPr txBox="1"/>
      </xdr:nvSpPr>
      <xdr:spPr>
        <a:xfrm>
          <a:off x="106680" y="4899660"/>
          <a:ext cx="4991100" cy="792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400"/>
            <a:t>Paradas</a:t>
          </a:r>
          <a:r>
            <a:rPr lang="es-GT" sz="1400" baseline="0"/>
            <a:t> no planificadas que reducen la disponibilidad, operaciones a velocidades inferiores a las teoricas , produccion de piezas defectuosas disminuyendo calidad</a:t>
          </a:r>
          <a:endParaRPr lang="es-GT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1242060</xdr:colOff>
      <xdr:row>11</xdr:row>
      <xdr:rowOff>100015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42A8748-743D-54B3-CBA8-991D859DB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06540" cy="3033715"/>
        </a:xfrm>
        <a:prstGeom prst="rect">
          <a:avLst/>
        </a:prstGeom>
      </xdr:spPr>
    </xdr:pic>
    <xdr:clientData/>
  </xdr:twoCellAnchor>
  <xdr:oneCellAnchor>
    <xdr:from>
      <xdr:col>4</xdr:col>
      <xdr:colOff>1262269</xdr:colOff>
      <xdr:row>9</xdr:row>
      <xdr:rowOff>255104</xdr:rowOff>
    </xdr:from>
    <xdr:ext cx="2368826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0C9BCDC-6079-E11D-D987-04D15E609B98}"/>
                </a:ext>
              </a:extLst>
            </xdr:cNvPr>
            <xdr:cNvSpPr txBox="1"/>
          </xdr:nvSpPr>
          <xdr:spPr>
            <a:xfrm>
              <a:off x="6616147" y="2640495"/>
              <a:ext cx="2368826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GT" sz="1800"/>
                      <m:t>VP</m:t>
                    </m:r>
                    <m:r>
                      <m:rPr>
                        <m:nor/>
                      </m:rPr>
                      <a:rPr lang="es-GT" sz="1800"/>
                      <m:t>=</m:t>
                    </m:r>
                    <m:r>
                      <m:rPr>
                        <m:nor/>
                      </m:rPr>
                      <a:rPr lang="es-GT" sz="1800"/>
                      <m:t>FCN</m:t>
                    </m:r>
                    <m:r>
                      <m:rPr>
                        <m:nor/>
                      </m:rPr>
                      <a:rPr lang="es-GT" sz="1800"/>
                      <m:t>×[1−(1+</m:t>
                    </m:r>
                    <m:r>
                      <m:rPr>
                        <m:nor/>
                      </m:rPr>
                      <a:rPr lang="es-GT" sz="1800"/>
                      <m:t>r</m:t>
                    </m:r>
                    <m:r>
                      <m:rPr>
                        <m:nor/>
                      </m:rPr>
                      <a:rPr lang="es-GT" sz="1800"/>
                      <m:t>)</m:t>
                    </m:r>
                    <m:r>
                      <m:rPr>
                        <m:nor/>
                      </m:rPr>
                      <a:rPr lang="en-US" sz="1800" b="0" i="0"/>
                      <m:t>^</m:t>
                    </m:r>
                    <m:r>
                      <m:rPr>
                        <m:nor/>
                      </m:rPr>
                      <a:rPr lang="es-GT" sz="1800"/>
                      <m:t>−</m:t>
                    </m:r>
                    <m:r>
                      <m:rPr>
                        <m:nor/>
                      </m:rPr>
                      <a:rPr lang="es-GT" sz="1800"/>
                      <m:t>n</m:t>
                    </m:r>
                    <m:r>
                      <m:rPr>
                        <m:nor/>
                      </m:rPr>
                      <a:rPr lang="es-GT" sz="1800"/>
                      <m:t>​</m:t>
                    </m:r>
                    <m:r>
                      <m:rPr>
                        <m:nor/>
                      </m:rPr>
                      <a:rPr lang="en-US" sz="1800" b="0" i="0"/>
                      <m:t>/</m:t>
                    </m:r>
                    <m:r>
                      <m:rPr>
                        <m:nor/>
                      </m:rPr>
                      <a:rPr lang="en-US" sz="1800" b="0" i="0"/>
                      <m:t>r</m:t>
                    </m:r>
                    <m:r>
                      <m:rPr>
                        <m:nor/>
                      </m:rPr>
                      <a:rPr lang="es-GT" sz="1800"/>
                      <m:t>]</m:t>
                    </m:r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0C9BCDC-6079-E11D-D987-04D15E609B98}"/>
                </a:ext>
              </a:extLst>
            </xdr:cNvPr>
            <xdr:cNvSpPr txBox="1"/>
          </xdr:nvSpPr>
          <xdr:spPr>
            <a:xfrm>
              <a:off x="6616147" y="2640495"/>
              <a:ext cx="2368826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GT" sz="1800" i="0">
                  <a:latin typeface="Cambria Math" panose="02040503050406030204" pitchFamily="18" charset="0"/>
                </a:rPr>
                <a:t>"VP=FCN×[1−(1+r)</a:t>
              </a:r>
              <a:r>
                <a:rPr lang="en-US" sz="1800" b="0" i="0">
                  <a:latin typeface="Cambria Math" panose="02040503050406030204" pitchFamily="18" charset="0"/>
                </a:rPr>
                <a:t>^</a:t>
              </a:r>
              <a:r>
                <a:rPr lang="es-GT" sz="1800" i="0">
                  <a:latin typeface="Cambria Math" panose="02040503050406030204" pitchFamily="18" charset="0"/>
                </a:rPr>
                <a:t>−n​</a:t>
              </a:r>
              <a:r>
                <a:rPr lang="en-US" sz="1800" b="0" i="0">
                  <a:latin typeface="Cambria Math" panose="02040503050406030204" pitchFamily="18" charset="0"/>
                </a:rPr>
                <a:t>/r</a:t>
              </a:r>
              <a:r>
                <a:rPr lang="es-GT" sz="1800" i="0">
                  <a:latin typeface="Cambria Math" panose="02040503050406030204" pitchFamily="18" charset="0"/>
                </a:rPr>
                <a:t>]</a:t>
              </a:r>
              <a:r>
                <a:rPr lang="es-GT" sz="1800" i="0"/>
                <a:t>"</a:t>
              </a:r>
              <a:endParaRPr lang="es-GT" sz="1100"/>
            </a:p>
          </xdr:txBody>
        </xdr:sp>
      </mc:Fallback>
    </mc:AlternateContent>
    <xdr:clientData/>
  </xdr:oneCellAnchor>
  <xdr:twoCellAnchor>
    <xdr:from>
      <xdr:col>0</xdr:col>
      <xdr:colOff>72887</xdr:colOff>
      <xdr:row>20</xdr:row>
      <xdr:rowOff>46382</xdr:rowOff>
    </xdr:from>
    <xdr:to>
      <xdr:col>2</xdr:col>
      <xdr:colOff>1239078</xdr:colOff>
      <xdr:row>25</xdr:row>
      <xdr:rowOff>26504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C2AEC2B-E5AB-1034-6FD5-F5B58C354C15}"/>
            </a:ext>
          </a:extLst>
        </xdr:cNvPr>
        <xdr:cNvSpPr txBox="1"/>
      </xdr:nvSpPr>
      <xdr:spPr>
        <a:xfrm>
          <a:off x="72887" y="5347252"/>
          <a:ext cx="3843130" cy="1305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400"/>
            <a:t>No</a:t>
          </a:r>
          <a:r>
            <a:rPr lang="es-GT" sz="1400" baseline="0"/>
            <a:t> se recomienda proceder a la apertura de la nueva sucursal ya que el proyecto no es rentable segun el analisis del VPN dicha inversion no generaria suficientes flujos de caja para recuperar el capital invertido </a:t>
          </a:r>
          <a:endParaRPr lang="es-GT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1318261</xdr:colOff>
      <xdr:row>20</xdr:row>
      <xdr:rowOff>120661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3D0A6E-E87C-AE28-3B1F-165E38208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6682740" cy="5454661"/>
        </a:xfrm>
        <a:prstGeom prst="rect">
          <a:avLst/>
        </a:prstGeom>
      </xdr:spPr>
    </xdr:pic>
    <xdr:clientData/>
  </xdr:twoCellAnchor>
  <xdr:twoCellAnchor>
    <xdr:from>
      <xdr:col>0</xdr:col>
      <xdr:colOff>685800</xdr:colOff>
      <xdr:row>21</xdr:row>
      <xdr:rowOff>22860</xdr:rowOff>
    </xdr:from>
    <xdr:to>
      <xdr:col>4</xdr:col>
      <xdr:colOff>342900</xdr:colOff>
      <xdr:row>25</xdr:row>
      <xdr:rowOff>15240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74E3D78-5C56-9AFC-5451-EB15595A16BC}"/>
            </a:ext>
          </a:extLst>
        </xdr:cNvPr>
        <xdr:cNvSpPr txBox="1"/>
      </xdr:nvSpPr>
      <xdr:spPr>
        <a:xfrm>
          <a:off x="685800" y="5623560"/>
          <a:ext cx="5021580" cy="1059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400"/>
            <a:t>Basado</a:t>
          </a:r>
          <a:r>
            <a:rPr lang="es-GT" sz="1400" baseline="0"/>
            <a:t> en el valor monetario esperado el proyecto A es la opcion que maximiza el beneficio esperado con un VME, de $400,000 </a:t>
          </a:r>
          <a:endParaRPr lang="es-GT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19403</xdr:colOff>
      <xdr:row>11</xdr:row>
      <xdr:rowOff>121921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4A19D7-85F3-B36F-75B4-A47EBEAF4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725003" cy="30556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46911</xdr:colOff>
      <xdr:row>5</xdr:row>
      <xdr:rowOff>238344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1660629-0090-6550-C8C1-0EBAE70E1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35591" cy="1571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7B64-1785-4093-914D-E14CF5620CF9}">
  <dimension ref="A4:H29"/>
  <sheetViews>
    <sheetView topLeftCell="A8" workbookViewId="0">
      <selection activeCell="C19" sqref="C19"/>
    </sheetView>
  </sheetViews>
  <sheetFormatPr baseColWidth="10" defaultRowHeight="21" x14ac:dyDescent="0.4"/>
  <cols>
    <col min="6" max="6" width="26.1875" bestFit="1" customWidth="1"/>
  </cols>
  <sheetData>
    <row r="4" spans="1:8" x14ac:dyDescent="0.4">
      <c r="F4" t="s">
        <v>2</v>
      </c>
      <c r="G4">
        <v>600</v>
      </c>
      <c r="H4" t="s">
        <v>4</v>
      </c>
    </row>
    <row r="5" spans="1:8" x14ac:dyDescent="0.4">
      <c r="F5" t="s">
        <v>3</v>
      </c>
      <c r="G5">
        <v>60</v>
      </c>
      <c r="H5" t="s">
        <v>4</v>
      </c>
    </row>
    <row r="6" spans="1:8" x14ac:dyDescent="0.4">
      <c r="F6" t="s">
        <v>5</v>
      </c>
      <c r="G6">
        <f>G4-G5</f>
        <v>540</v>
      </c>
      <c r="H6" t="s">
        <v>4</v>
      </c>
    </row>
    <row r="10" spans="1:8" x14ac:dyDescent="0.4">
      <c r="F10" t="s">
        <v>6</v>
      </c>
    </row>
    <row r="11" spans="1:8" x14ac:dyDescent="0.4">
      <c r="F11" t="s">
        <v>17</v>
      </c>
      <c r="G11">
        <f>G6/G4</f>
        <v>0.9</v>
      </c>
    </row>
    <row r="14" spans="1:8" x14ac:dyDescent="0.4">
      <c r="F14" t="s">
        <v>7</v>
      </c>
    </row>
    <row r="15" spans="1:8" x14ac:dyDescent="0.4">
      <c r="F15" t="s">
        <v>8</v>
      </c>
      <c r="G15">
        <v>10000</v>
      </c>
      <c r="H15" t="s">
        <v>9</v>
      </c>
    </row>
    <row r="16" spans="1:8" x14ac:dyDescent="0.4">
      <c r="A16" t="s">
        <v>1</v>
      </c>
      <c r="F16" t="s">
        <v>10</v>
      </c>
      <c r="G16">
        <f>60/1000</f>
        <v>0.06</v>
      </c>
      <c r="H16" t="s">
        <v>11</v>
      </c>
    </row>
    <row r="17" spans="1:8" x14ac:dyDescent="0.4">
      <c r="A17" s="1" t="s">
        <v>0</v>
      </c>
      <c r="B17" s="2">
        <f>G11*G22*G29</f>
        <v>0.76</v>
      </c>
      <c r="F17" t="s">
        <v>12</v>
      </c>
      <c r="G17">
        <v>7800</v>
      </c>
      <c r="H17" t="s">
        <v>13</v>
      </c>
    </row>
    <row r="18" spans="1:8" x14ac:dyDescent="0.4">
      <c r="F18" t="s">
        <v>14</v>
      </c>
      <c r="G18">
        <f>G17*G16</f>
        <v>468</v>
      </c>
      <c r="H18" t="s">
        <v>4</v>
      </c>
    </row>
    <row r="20" spans="1:8" x14ac:dyDescent="0.4">
      <c r="F20" t="s">
        <v>15</v>
      </c>
    </row>
    <row r="22" spans="1:8" x14ac:dyDescent="0.4">
      <c r="F22" t="s">
        <v>16</v>
      </c>
      <c r="G22">
        <f>G18/G6</f>
        <v>0.8666666666666667</v>
      </c>
    </row>
    <row r="25" spans="1:8" x14ac:dyDescent="0.4">
      <c r="F25" t="s">
        <v>18</v>
      </c>
    </row>
    <row r="26" spans="1:8" x14ac:dyDescent="0.4">
      <c r="F26" t="s">
        <v>19</v>
      </c>
      <c r="G26">
        <f>7800-200</f>
        <v>7600</v>
      </c>
    </row>
    <row r="28" spans="1:8" x14ac:dyDescent="0.4">
      <c r="F28" t="s">
        <v>20</v>
      </c>
    </row>
    <row r="29" spans="1:8" x14ac:dyDescent="0.4">
      <c r="F29" t="s">
        <v>21</v>
      </c>
      <c r="G29">
        <f>G26/7800</f>
        <v>0.97435897435897434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251ED-28D7-4FF0-8B96-4350723A817A}">
  <dimension ref="A13:G26"/>
  <sheetViews>
    <sheetView topLeftCell="A16" zoomScale="115" zoomScaleNormal="115" workbookViewId="0">
      <selection activeCell="E29" sqref="E29"/>
    </sheetView>
  </sheetViews>
  <sheetFormatPr baseColWidth="10" defaultRowHeight="21" x14ac:dyDescent="0.4"/>
  <cols>
    <col min="5" max="5" width="15.625" bestFit="1" customWidth="1"/>
    <col min="6" max="6" width="25.125" bestFit="1" customWidth="1"/>
  </cols>
  <sheetData>
    <row r="13" spans="1:6" x14ac:dyDescent="0.4">
      <c r="F13" s="3" t="s">
        <v>45</v>
      </c>
    </row>
    <row r="14" spans="1:6" x14ac:dyDescent="0.4">
      <c r="A14" s="3" t="s">
        <v>22</v>
      </c>
      <c r="F14" s="3" t="s">
        <v>46</v>
      </c>
    </row>
    <row r="15" spans="1:6" x14ac:dyDescent="0.4">
      <c r="A15" s="3" t="s">
        <v>23</v>
      </c>
    </row>
    <row r="16" spans="1:6" x14ac:dyDescent="0.4">
      <c r="A16" s="3" t="s">
        <v>24</v>
      </c>
      <c r="F16" t="s">
        <v>47</v>
      </c>
    </row>
    <row r="17" spans="1:7" x14ac:dyDescent="0.4">
      <c r="A17" s="3" t="s">
        <v>25</v>
      </c>
      <c r="F17" s="7">
        <v>1</v>
      </c>
      <c r="G17">
        <f>(1/POWER(1.1,6))</f>
        <v>0.56447393005377722</v>
      </c>
    </row>
    <row r="18" spans="1:7" x14ac:dyDescent="0.4">
      <c r="A18" s="3" t="s">
        <v>44</v>
      </c>
      <c r="F18" s="6" t="s">
        <v>48</v>
      </c>
    </row>
    <row r="19" spans="1:7" x14ac:dyDescent="0.4">
      <c r="A19" s="3" t="s">
        <v>26</v>
      </c>
    </row>
    <row r="20" spans="1:7" x14ac:dyDescent="0.4">
      <c r="F20" t="s">
        <v>49</v>
      </c>
      <c r="G20">
        <f>(1-G17)/0.1</f>
        <v>4.3552606994622272</v>
      </c>
    </row>
    <row r="22" spans="1:7" x14ac:dyDescent="0.4">
      <c r="F22" t="s">
        <v>50</v>
      </c>
      <c r="G22">
        <f>100000*G20</f>
        <v>435526.06994622271</v>
      </c>
    </row>
    <row r="24" spans="1:7" x14ac:dyDescent="0.4">
      <c r="E24" t="s">
        <v>52</v>
      </c>
      <c r="F24" t="s">
        <v>51</v>
      </c>
    </row>
    <row r="25" spans="1:7" x14ac:dyDescent="0.4">
      <c r="E25" t="s">
        <v>53</v>
      </c>
      <c r="F25" s="8" t="s">
        <v>55</v>
      </c>
      <c r="G25" s="8">
        <f>-500000+G22</f>
        <v>-64473.930053777294</v>
      </c>
    </row>
    <row r="26" spans="1:7" x14ac:dyDescent="0.4">
      <c r="E26" t="s">
        <v>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0039-10B3-40C6-97AB-9E03B3C4E63C}">
  <dimension ref="F8:G24"/>
  <sheetViews>
    <sheetView topLeftCell="A7" workbookViewId="0">
      <selection activeCell="F17" sqref="F17"/>
    </sheetView>
  </sheetViews>
  <sheetFormatPr baseColWidth="10" defaultRowHeight="21" x14ac:dyDescent="0.4"/>
  <sheetData>
    <row r="8" spans="6:7" x14ac:dyDescent="0.4">
      <c r="F8" t="s">
        <v>27</v>
      </c>
    </row>
    <row r="9" spans="6:7" x14ac:dyDescent="0.4">
      <c r="F9" s="3"/>
    </row>
    <row r="10" spans="6:7" x14ac:dyDescent="0.4">
      <c r="F10" s="3"/>
    </row>
    <row r="11" spans="6:7" x14ac:dyDescent="0.4">
      <c r="F11" s="3" t="s">
        <v>28</v>
      </c>
    </row>
    <row r="12" spans="6:7" x14ac:dyDescent="0.4">
      <c r="F12" s="3"/>
    </row>
    <row r="13" spans="6:7" x14ac:dyDescent="0.4">
      <c r="F13" s="3" t="s">
        <v>29</v>
      </c>
    </row>
    <row r="14" spans="6:7" x14ac:dyDescent="0.4">
      <c r="F14" s="3"/>
    </row>
    <row r="15" spans="6:7" x14ac:dyDescent="0.4">
      <c r="F15" s="4" t="s">
        <v>30</v>
      </c>
      <c r="G15" s="1">
        <f>600000+(-200000)</f>
        <v>400000</v>
      </c>
    </row>
    <row r="18" spans="6:7" x14ac:dyDescent="0.4">
      <c r="F18" s="3"/>
    </row>
    <row r="19" spans="6:7" x14ac:dyDescent="0.4">
      <c r="F19" s="3"/>
    </row>
    <row r="20" spans="6:7" x14ac:dyDescent="0.4">
      <c r="F20" s="3" t="s">
        <v>31</v>
      </c>
    </row>
    <row r="21" spans="6:7" x14ac:dyDescent="0.4">
      <c r="F21" s="3"/>
    </row>
    <row r="22" spans="6:7" x14ac:dyDescent="0.4">
      <c r="F22" s="3" t="s">
        <v>32</v>
      </c>
    </row>
    <row r="23" spans="6:7" x14ac:dyDescent="0.4">
      <c r="F23" s="3"/>
    </row>
    <row r="24" spans="6:7" x14ac:dyDescent="0.4">
      <c r="F24" s="4" t="s">
        <v>33</v>
      </c>
      <c r="G24" s="1">
        <f>400000+(-20000)</f>
        <v>380000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AA75D-FDFF-4FE9-A9A2-561D917AAA92}">
  <dimension ref="F3:I17"/>
  <sheetViews>
    <sheetView zoomScale="104" workbookViewId="0">
      <selection activeCell="H18" sqref="H18"/>
    </sheetView>
  </sheetViews>
  <sheetFormatPr baseColWidth="10" defaultRowHeight="21" x14ac:dyDescent="0.4"/>
  <sheetData>
    <row r="3" spans="6:9" x14ac:dyDescent="0.4">
      <c r="G3" s="1" t="s">
        <v>34</v>
      </c>
      <c r="H3" s="2">
        <f>G15/H7*100%</f>
        <v>0.61111111111111116</v>
      </c>
    </row>
    <row r="6" spans="6:9" x14ac:dyDescent="0.4">
      <c r="F6" t="s">
        <v>35</v>
      </c>
      <c r="H6">
        <v>390</v>
      </c>
      <c r="I6" t="s">
        <v>4</v>
      </c>
    </row>
    <row r="7" spans="6:9" x14ac:dyDescent="0.4">
      <c r="F7" t="s">
        <v>36</v>
      </c>
      <c r="H7">
        <f xml:space="preserve"> 9*60</f>
        <v>540</v>
      </c>
      <c r="I7" t="s">
        <v>4</v>
      </c>
    </row>
    <row r="10" spans="6:9" x14ac:dyDescent="0.4">
      <c r="G10" s="1" t="s">
        <v>37</v>
      </c>
      <c r="H10" s="2">
        <f>G15/H17</f>
        <v>0.84615384615384615</v>
      </c>
    </row>
    <row r="12" spans="6:9" x14ac:dyDescent="0.4">
      <c r="F12" t="s">
        <v>38</v>
      </c>
      <c r="H12">
        <v>60</v>
      </c>
      <c r="I12" t="s">
        <v>40</v>
      </c>
    </row>
    <row r="13" spans="6:9" x14ac:dyDescent="0.4">
      <c r="F13" t="s">
        <v>35</v>
      </c>
      <c r="H13">
        <f>390/60</f>
        <v>6.5</v>
      </c>
      <c r="I13" t="s">
        <v>39</v>
      </c>
    </row>
    <row r="15" spans="6:9" x14ac:dyDescent="0.4">
      <c r="F15" t="s">
        <v>41</v>
      </c>
      <c r="G15">
        <v>330</v>
      </c>
      <c r="H15" t="s">
        <v>42</v>
      </c>
    </row>
    <row r="17" spans="6:8" x14ac:dyDescent="0.4">
      <c r="F17" t="s">
        <v>43</v>
      </c>
      <c r="H17">
        <f>6.5*60</f>
        <v>390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D3505-C771-4EA1-9F26-4F90D6C572A5}">
  <dimension ref="B8:E8"/>
  <sheetViews>
    <sheetView tabSelected="1" workbookViewId="0">
      <selection activeCell="D11" sqref="D11"/>
    </sheetView>
  </sheetViews>
  <sheetFormatPr baseColWidth="10" defaultRowHeight="21" x14ac:dyDescent="0.4"/>
  <cols>
    <col min="2" max="2" width="14.625" bestFit="1" customWidth="1"/>
  </cols>
  <sheetData>
    <row r="8" spans="2:5" x14ac:dyDescent="0.4">
      <c r="B8" s="5" t="s">
        <v>56</v>
      </c>
      <c r="C8" s="1"/>
      <c r="D8" s="1"/>
      <c r="E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SERIE I</vt:lpstr>
      <vt:lpstr>SERIE II</vt:lpstr>
      <vt:lpstr>SERIE III</vt:lpstr>
      <vt:lpstr>SERIE IV</vt:lpstr>
      <vt:lpstr>PUNTOS 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Ruiz Coto</dc:creator>
  <cp:lastModifiedBy>Julio Ruiz Coto</cp:lastModifiedBy>
  <dcterms:created xsi:type="dcterms:W3CDTF">2024-10-10T15:52:56Z</dcterms:created>
  <dcterms:modified xsi:type="dcterms:W3CDTF">2024-10-11T01:37:01Z</dcterms:modified>
</cp:coreProperties>
</file>