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orge\Downloads\P&amp;OI 2024\Sección 03\"/>
    </mc:Choice>
  </mc:AlternateContent>
  <xr:revisionPtr revIDLastSave="0" documentId="8_{80C52231-2943-4A66-9567-06A03EB08E9A}" xr6:coauthVersionLast="47" xr6:coauthVersionMax="47" xr10:uidLastSave="{00000000-0000-0000-0000-000000000000}"/>
  <bookViews>
    <workbookView xWindow="-110" yWindow="-110" windowWidth="19420" windowHeight="11620" activeTab="4" xr2:uid="{A8BEF9B9-DB66-4758-AC67-DF7B933DAF4A}"/>
  </bookViews>
  <sheets>
    <sheet name="Problema 1" sheetId="1" r:id="rId1"/>
    <sheet name="Problema 2" sheetId="2" r:id="rId2"/>
    <sheet name="Problema 3" sheetId="3" r:id="rId3"/>
    <sheet name="Problema 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3" i="4" l="1"/>
  <c r="Q39" i="4"/>
  <c r="Q27" i="4"/>
  <c r="Q13" i="4"/>
  <c r="I20" i="3"/>
  <c r="I15" i="3"/>
  <c r="I16" i="3"/>
  <c r="I17" i="3"/>
  <c r="I18" i="3"/>
  <c r="I19" i="3"/>
  <c r="I14" i="3"/>
  <c r="H17" i="3"/>
  <c r="H18" i="3" s="1"/>
  <c r="H19" i="3" s="1"/>
  <c r="H20" i="3" s="1"/>
  <c r="H16" i="3"/>
  <c r="H15" i="3"/>
  <c r="G20" i="3"/>
  <c r="G16" i="3"/>
  <c r="G17" i="3"/>
  <c r="G18" i="3"/>
  <c r="G19" i="3"/>
  <c r="G15" i="3"/>
  <c r="G14" i="3"/>
  <c r="F17" i="3"/>
  <c r="F18" i="3" s="1"/>
  <c r="F19" i="3" s="1"/>
  <c r="F20" i="3" s="1"/>
  <c r="F16" i="3"/>
  <c r="F15" i="3"/>
  <c r="E20" i="3"/>
  <c r="E15" i="3"/>
  <c r="E16" i="3"/>
  <c r="E17" i="3"/>
  <c r="E18" i="3"/>
  <c r="E19" i="3"/>
  <c r="E14" i="3"/>
  <c r="D17" i="3"/>
  <c r="D18" i="3" s="1"/>
  <c r="D19" i="3" s="1"/>
  <c r="D20" i="3" s="1"/>
  <c r="D15" i="3"/>
  <c r="D16" i="3" s="1"/>
  <c r="L22" i="2"/>
  <c r="D18" i="2"/>
  <c r="H22" i="2" l="1"/>
  <c r="D22" i="2"/>
  <c r="D25" i="2" l="1"/>
  <c r="C20" i="1"/>
  <c r="C19" i="1"/>
  <c r="C13" i="1"/>
</calcChain>
</file>

<file path=xl/sharedStrings.xml><?xml version="1.0" encoding="utf-8"?>
<sst xmlns="http://schemas.openxmlformats.org/spreadsheetml/2006/main" count="62" uniqueCount="43">
  <si>
    <t>Una empresa está considerando una inversión en un nuevo proyecto que tendrá una duración de 4 años. Los flujos de caja proyectados para cada año son diferentes y se estima una tasa de descuento del 15% anual. La inversión inicial para el proyecto es de $100,000.</t>
  </si>
  <si>
    <t>A continuación, se presentan los flujos de caja proyectados para cada año:</t>
  </si>
  <si>
    <t>•	Año 1: $30,000
•	Año 2: $40,000
•	Año 3: $35,000
•	Año 4: $50,000</t>
  </si>
  <si>
    <t>•	Calcula el Valor Presente Neto (VPN) del proyecto, descontando los flujos de caja a la tasa del 15% anual.</t>
  </si>
  <si>
    <t>•	Explica brevemente cómo cambiaría la decisión si la tasa de descuento aumentara al 18%</t>
  </si>
  <si>
    <t>•	Determina si la empresa debería aceptar o rechazar el proyecto con base en el VPN.</t>
  </si>
  <si>
    <t>Una fábrica de empaques desea evaluar la eficiencia de una de sus máquinas de producción utilizando el indicador OEE. La máquina se utiliza durante un turno de 8 horas (480 minutos) y la empresa ha recopilado la siguiente información:</t>
  </si>
  <si>
    <t>Durante el turno, la máquina estuvo en mantenimiento por 40 minutos, y además tuvo 20 minutos de tiempo de inactividad debido a problemas técnicos.
La máquina tiene una capacidad teórica de producir 100 unidades por hora. Sin embargo, durante el turno solo produjo a un ritmo de 80 unidades por hora debido a ajustes y cambios de configuración.
De las 640 unidades producidas durante el turno, 40 unidades resultaron defectuosas y no se pueden vender.</t>
  </si>
  <si>
    <t>Disponibilidad</t>
  </si>
  <si>
    <t>Rendimiento</t>
  </si>
  <si>
    <t>Calidad</t>
  </si>
  <si>
    <t>Tiempo de producción planificado</t>
  </si>
  <si>
    <t>total piezas producidas</t>
  </si>
  <si>
    <t>Tiempo de parada</t>
  </si>
  <si>
    <t>total piezas esperadas</t>
  </si>
  <si>
    <t>total piezas correctas</t>
  </si>
  <si>
    <t>Tiempo de funcionamiento</t>
  </si>
  <si>
    <t>OEE</t>
  </si>
  <si>
    <t>Tecno Fácil quiere prever la demanda de sus productos para el próximo mes y ha registrado las ventas de uno de sus productos estrella durante los últimos seis meses. La empresa utiliza el método de alisado exponencial simple con un factor de alisado  α=0.3 para realizar sus previsiones.</t>
  </si>
  <si>
    <t>Datos de ventas (en unidades):
•	Mes 1: 500
•	Mes 2: 520
•	Mes 3: 480
•	Mes 4: 510
•	Mes 5: 490
•	Mes 6: 505</t>
  </si>
  <si>
    <t>•	Calcula la previsión para cada uno de los meses desde el segundo hasta el sexto.
•	Utilizando esta previsión, estima la demanda para el próximo mes (Mes 7).
•	Explica en tus palabras qué significa el factor de alisado α=0.3 en este contexto y cómo influiría una elección de  𝛼 más alto o más bajo en las previsiones.</t>
  </si>
  <si>
    <t>Ventas</t>
  </si>
  <si>
    <t>alpha</t>
  </si>
  <si>
    <t>Mes</t>
  </si>
  <si>
    <t>Proyección 0.3</t>
  </si>
  <si>
    <t>Proyección 0.5</t>
  </si>
  <si>
    <t xml:space="preserve">alpha </t>
  </si>
  <si>
    <t>DAM 0.5</t>
  </si>
  <si>
    <t>DAM 0.3</t>
  </si>
  <si>
    <t>Proyección 0.1</t>
  </si>
  <si>
    <t>DAM 0.1</t>
  </si>
  <si>
    <t>Muebles Victoria está considerando lanzar un nuevo producto al mercado. Sin embargo, existen riesgos y diferentes escenarios que deben ser evaluados. La empresa ha identificado dos estrategias posibles para el lanzamiento:
•	Estrategia A: Invertir fuertemente en marketing y distribución, lo cual tiene mayores costos, pero también la posibilidad de captar más mercado.
•	Estrategia B: Realizar un lanzamiento más limitado, con menor inversión inicial y menos riesgo financiero.
Se han estimado los siguientes resultados para cada estrategia en función de la demanda del mercado, que puede ser alta o baja.</t>
  </si>
  <si>
    <t>Datos
Estrategia A:
•	Si la demanda es alta, se espera una ganancia de $200,000.
•	Si la demanda es baja, se espera una pérdida de $50,000.
•	La probabilidad de demanda alta es del 60%, y de demanda baja es del 40%.
Estrategia B:
•	Si la demanda es alta, se espera una ganancia de $100,000.
•	Si la demanda es baja, se espera una ganancia de $20,000.
•	La probabilidad de demanda alta es del 60%, y de demanda baja es del 40%.</t>
  </si>
  <si>
    <t>•	Construye un árbol de decisión para analizar ambas estrategias.
•	Calcula el valor esperado para cada estrategia utilizando las probabilidades de cada escenario.
•	Basándote en el valor esperado de cada estrategia, determina cuál sería la mejor decisión para la empresa y justifica tu respuesta.
•	Explica brevemente cómo cambiaría el análisis si la probabilidad de demanda alta disminuyera al 40% y la probabilidad de demanda baja aumentara al 60%.</t>
  </si>
  <si>
    <t>Estrategia A</t>
  </si>
  <si>
    <t>Demanda Alta</t>
  </si>
  <si>
    <t>Demanda baja</t>
  </si>
  <si>
    <t>ganancia</t>
  </si>
  <si>
    <t>pérdida</t>
  </si>
  <si>
    <t>Estrategia B</t>
  </si>
  <si>
    <t>SI LA PROBABILIDAD CAMBIARA</t>
  </si>
  <si>
    <t>¿Cuál fue el resultado del primer clásico oficial y eliminatoria de la historia? ¿Qué equipo avanzó?</t>
  </si>
  <si>
    <t>Las hostilidades entre el Real Madrid y el FC Barcelona se iniciaron en el Campeonato de España de 1915-16. El Madrid ganó el cuarto y decisivo partido de desempate por 4-2 el 15 de abril de 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</si>
</sst>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Q&quot;#,##0.00;[Red]\-&quot;Q&quot;#,##0.00"/>
    <numFmt numFmtId="44" formatCode="_-&quot;Q&quot;* #,##0.00_-;\-&quot;Q&quot;* #,##0.00_-;_-&quot;Q&quot;* &quot;-&quot;??_-;_-@_-"/>
    <numFmt numFmtId="43" formatCode="_-* #,##0.00_-;\-* #,##0.00_-;_-* &quot;-&quot;??_-;_-@_-"/>
    <numFmt numFmtId="168" formatCode="_-[$$-540A]* #,##0.00_ ;_-[$$-540A]* \-#,##0.00\ ;_-[$$-540A]* &quot;-&quot;??_ ;_-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43" fontId="0" fillId="0" borderId="0" xfId="1" applyFont="1"/>
    <xf numFmtId="9" fontId="0" fillId="0" borderId="0" xfId="0" applyNumberFormat="1"/>
    <xf numFmtId="9" fontId="0" fillId="0" borderId="1" xfId="0" applyNumberFormat="1" applyBorder="1"/>
    <xf numFmtId="8" fontId="2" fillId="2" borderId="1" xfId="0" applyNumberFormat="1" applyFont="1" applyFill="1" applyBorder="1"/>
    <xf numFmtId="0" fontId="2" fillId="0" borderId="0" xfId="0" applyFont="1"/>
    <xf numFmtId="10" fontId="2" fillId="0" borderId="0" xfId="3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3" fontId="0" fillId="0" borderId="0" xfId="1" applyFont="1" applyAlignment="1">
      <alignment vertical="top" wrapText="1"/>
    </xf>
    <xf numFmtId="43" fontId="0" fillId="0" borderId="0" xfId="1" applyFont="1" applyAlignment="1">
      <alignment horizontal="center" vertical="top" wrapText="1"/>
    </xf>
    <xf numFmtId="43" fontId="0" fillId="0" borderId="0" xfId="1" applyFont="1" applyAlignment="1">
      <alignment horizontal="center"/>
    </xf>
    <xf numFmtId="43" fontId="2" fillId="0" borderId="0" xfId="1" applyFont="1" applyAlignment="1">
      <alignment horizontal="center"/>
    </xf>
    <xf numFmtId="43" fontId="2" fillId="0" borderId="0" xfId="0" applyNumberFormat="1" applyFont="1" applyAlignment="1">
      <alignment horizontal="center" vertical="top" wrapText="1"/>
    </xf>
    <xf numFmtId="43" fontId="2" fillId="0" borderId="0" xfId="1" applyFont="1"/>
    <xf numFmtId="0" fontId="2" fillId="0" borderId="0" xfId="0" applyFont="1" applyAlignment="1">
      <alignment vertical="top" wrapText="1"/>
    </xf>
    <xf numFmtId="43" fontId="2" fillId="0" borderId="0" xfId="0" applyNumberFormat="1" applyFont="1"/>
    <xf numFmtId="168" fontId="0" fillId="0" borderId="0" xfId="2" applyNumberFormat="1" applyFont="1"/>
    <xf numFmtId="168" fontId="2" fillId="2" borderId="0" xfId="0" applyNumberFormat="1" applyFont="1" applyFill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21</xdr:row>
      <xdr:rowOff>152401</xdr:rowOff>
    </xdr:from>
    <xdr:to>
      <xdr:col>6</xdr:col>
      <xdr:colOff>311151</xdr:colOff>
      <xdr:row>25</xdr:row>
      <xdr:rowOff>120651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1ECAA71-E7EE-4F18-806D-480D000A8FE3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26106" t="22276" r="43908" b="68625"/>
        <a:stretch/>
      </xdr:blipFill>
      <xdr:spPr bwMode="auto">
        <a:xfrm>
          <a:off x="1047751" y="5683251"/>
          <a:ext cx="4324350" cy="7048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7305-F17C-4A30-9170-49EC3E76FB6B}">
  <dimension ref="B2:J20"/>
  <sheetViews>
    <sheetView topLeftCell="A7" workbookViewId="0">
      <selection activeCell="C21" sqref="C21"/>
    </sheetView>
  </sheetViews>
  <sheetFormatPr baseColWidth="10" defaultRowHeight="14.5" x14ac:dyDescent="0.35"/>
  <cols>
    <col min="2" max="3" width="11.1796875" bestFit="1" customWidth="1"/>
  </cols>
  <sheetData>
    <row r="2" spans="2:10" ht="15" customHeigh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x14ac:dyDescent="0.35">
      <c r="B3" s="2"/>
      <c r="C3" s="2"/>
      <c r="D3" s="2"/>
      <c r="E3" s="2"/>
      <c r="F3" s="2"/>
      <c r="G3" s="2"/>
      <c r="H3" s="2"/>
      <c r="I3" s="2"/>
      <c r="J3" s="2"/>
    </row>
    <row r="4" spans="2:10" x14ac:dyDescent="0.35">
      <c r="B4" s="2"/>
      <c r="C4" s="2"/>
      <c r="D4" s="2"/>
      <c r="E4" s="2"/>
      <c r="F4" s="2"/>
      <c r="G4" s="2"/>
      <c r="H4" s="2"/>
      <c r="I4" s="2"/>
      <c r="J4" s="2"/>
    </row>
    <row r="6" spans="2:10" x14ac:dyDescent="0.35">
      <c r="B6" t="s">
        <v>1</v>
      </c>
    </row>
    <row r="7" spans="2:10" ht="69" customHeight="1" x14ac:dyDescent="0.35">
      <c r="B7" s="4" t="s">
        <v>2</v>
      </c>
      <c r="C7" s="4"/>
    </row>
    <row r="9" spans="2:10" x14ac:dyDescent="0.35">
      <c r="B9" t="s">
        <v>3</v>
      </c>
    </row>
    <row r="10" spans="2:10" x14ac:dyDescent="0.35">
      <c r="B10" s="5" t="s">
        <v>5</v>
      </c>
    </row>
    <row r="11" spans="2:10" x14ac:dyDescent="0.35">
      <c r="B11" t="s">
        <v>4</v>
      </c>
    </row>
    <row r="13" spans="2:10" x14ac:dyDescent="0.35">
      <c r="C13" s="6">
        <f>100000*-1</f>
        <v>-100000</v>
      </c>
    </row>
    <row r="14" spans="2:10" x14ac:dyDescent="0.35">
      <c r="C14" s="6">
        <v>30000</v>
      </c>
      <c r="E14" s="7">
        <v>0.15</v>
      </c>
    </row>
    <row r="15" spans="2:10" x14ac:dyDescent="0.35">
      <c r="C15" s="6">
        <v>40000</v>
      </c>
      <c r="E15" s="7">
        <v>0.18</v>
      </c>
    </row>
    <row r="16" spans="2:10" x14ac:dyDescent="0.35">
      <c r="C16" s="6">
        <v>35000</v>
      </c>
    </row>
    <row r="17" spans="2:3" x14ac:dyDescent="0.35">
      <c r="C17" s="6">
        <v>50000</v>
      </c>
    </row>
    <row r="19" spans="2:3" x14ac:dyDescent="0.35">
      <c r="B19" s="8">
        <v>0.15</v>
      </c>
      <c r="C19" s="9">
        <f>NPV($E$14,C13:C17)</f>
        <v>6898.6379377233561</v>
      </c>
    </row>
    <row r="20" spans="2:3" x14ac:dyDescent="0.35">
      <c r="B20" s="8">
        <v>0.18</v>
      </c>
      <c r="C20" s="9">
        <f>NPV($E$15,C13:C17)</f>
        <v>1053.0765299949762</v>
      </c>
    </row>
  </sheetData>
  <mergeCells count="2">
    <mergeCell ref="B2:J4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5851-F2E6-4872-B6CC-B7091162E736}">
  <dimension ref="B2:L25"/>
  <sheetViews>
    <sheetView topLeftCell="A6" workbookViewId="0">
      <selection activeCell="E25" sqref="E25"/>
    </sheetView>
  </sheetViews>
  <sheetFormatPr baseColWidth="10" defaultRowHeight="14.5" x14ac:dyDescent="0.35"/>
  <sheetData>
    <row r="2" spans="2:10" x14ac:dyDescent="0.35">
      <c r="B2" s="4" t="s">
        <v>6</v>
      </c>
      <c r="C2" s="4"/>
      <c r="D2" s="4"/>
      <c r="E2" s="4"/>
      <c r="F2" s="4"/>
      <c r="G2" s="4"/>
      <c r="H2" s="4"/>
      <c r="I2" s="4"/>
      <c r="J2" s="4"/>
    </row>
    <row r="3" spans="2:10" x14ac:dyDescent="0.35">
      <c r="B3" s="4"/>
      <c r="C3" s="4"/>
      <c r="D3" s="4"/>
      <c r="E3" s="4"/>
      <c r="F3" s="4"/>
      <c r="G3" s="4"/>
      <c r="H3" s="4"/>
      <c r="I3" s="4"/>
      <c r="J3" s="4"/>
    </row>
    <row r="4" spans="2:10" x14ac:dyDescent="0.35">
      <c r="B4" s="4"/>
      <c r="C4" s="4"/>
      <c r="D4" s="4"/>
      <c r="E4" s="4"/>
      <c r="F4" s="4"/>
      <c r="G4" s="4"/>
      <c r="H4" s="4"/>
      <c r="I4" s="4"/>
      <c r="J4" s="4"/>
    </row>
    <row r="6" spans="2:10" ht="15" customHeight="1" x14ac:dyDescent="0.35">
      <c r="B6" s="4" t="s">
        <v>7</v>
      </c>
      <c r="C6" s="4"/>
      <c r="D6" s="4"/>
      <c r="E6" s="4"/>
      <c r="F6" s="4"/>
      <c r="G6" s="4"/>
      <c r="H6" s="4"/>
      <c r="I6" s="4"/>
      <c r="J6" s="4"/>
    </row>
    <row r="7" spans="2:10" x14ac:dyDescent="0.35">
      <c r="B7" s="4"/>
      <c r="C7" s="4"/>
      <c r="D7" s="4"/>
      <c r="E7" s="4"/>
      <c r="F7" s="4"/>
      <c r="G7" s="4"/>
      <c r="H7" s="4"/>
      <c r="I7" s="4"/>
      <c r="J7" s="4"/>
    </row>
    <row r="8" spans="2:10" x14ac:dyDescent="0.35">
      <c r="B8" s="4"/>
      <c r="C8" s="4"/>
      <c r="D8" s="4"/>
      <c r="E8" s="4"/>
      <c r="F8" s="4"/>
      <c r="G8" s="4"/>
      <c r="H8" s="4"/>
      <c r="I8" s="4"/>
      <c r="J8" s="4"/>
    </row>
    <row r="9" spans="2:10" x14ac:dyDescent="0.35">
      <c r="B9" s="4"/>
      <c r="C9" s="4"/>
      <c r="D9" s="4"/>
      <c r="E9" s="4"/>
      <c r="F9" s="4"/>
      <c r="G9" s="4"/>
      <c r="H9" s="4"/>
      <c r="I9" s="4"/>
      <c r="J9" s="4"/>
    </row>
    <row r="10" spans="2:10" x14ac:dyDescent="0.3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3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3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35">
      <c r="B13" s="4"/>
      <c r="C13" s="4"/>
      <c r="D13" s="4"/>
      <c r="E13" s="4"/>
      <c r="F13" s="4"/>
      <c r="G13" s="4"/>
      <c r="H13" s="4"/>
      <c r="I13" s="4"/>
      <c r="J13" s="4"/>
    </row>
    <row r="16" spans="2:10" x14ac:dyDescent="0.35">
      <c r="B16" s="10" t="s">
        <v>8</v>
      </c>
      <c r="F16" s="10" t="s">
        <v>9</v>
      </c>
      <c r="J16" s="10" t="s">
        <v>10</v>
      </c>
    </row>
    <row r="18" spans="2:12" x14ac:dyDescent="0.35">
      <c r="B18" t="s">
        <v>11</v>
      </c>
      <c r="D18">
        <f>8*60</f>
        <v>480</v>
      </c>
      <c r="F18" t="s">
        <v>12</v>
      </c>
      <c r="H18">
        <v>640</v>
      </c>
      <c r="J18" t="s">
        <v>12</v>
      </c>
      <c r="L18">
        <v>640</v>
      </c>
    </row>
    <row r="19" spans="2:12" x14ac:dyDescent="0.35">
      <c r="B19" t="s">
        <v>13</v>
      </c>
      <c r="D19">
        <v>20</v>
      </c>
      <c r="F19" t="s">
        <v>14</v>
      </c>
      <c r="H19">
        <v>800</v>
      </c>
      <c r="J19" t="s">
        <v>15</v>
      </c>
      <c r="L19">
        <v>600</v>
      </c>
    </row>
    <row r="20" spans="2:12" x14ac:dyDescent="0.35">
      <c r="B20" t="s">
        <v>16</v>
      </c>
      <c r="D20">
        <v>440</v>
      </c>
    </row>
    <row r="22" spans="2:12" x14ac:dyDescent="0.35">
      <c r="B22" t="s">
        <v>8</v>
      </c>
      <c r="D22" s="11">
        <f>D20/(D18-D19)</f>
        <v>0.95652173913043481</v>
      </c>
      <c r="F22" t="s">
        <v>9</v>
      </c>
      <c r="H22" s="11">
        <f>H18/H19</f>
        <v>0.8</v>
      </c>
      <c r="J22" t="s">
        <v>10</v>
      </c>
      <c r="L22" s="11">
        <f>L19/L18</f>
        <v>0.9375</v>
      </c>
    </row>
    <row r="25" spans="2:12" x14ac:dyDescent="0.35">
      <c r="B25" t="s">
        <v>17</v>
      </c>
      <c r="D25" s="11">
        <f>D22*H22*L22</f>
        <v>0.71739130434782616</v>
      </c>
    </row>
  </sheetData>
  <mergeCells count="2">
    <mergeCell ref="B2:J4"/>
    <mergeCell ref="B6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3320-456D-4B31-B823-3073CD541B05}">
  <dimension ref="B2:L20"/>
  <sheetViews>
    <sheetView topLeftCell="A7" workbookViewId="0">
      <selection activeCell="K21" sqref="K21"/>
    </sheetView>
  </sheetViews>
  <sheetFormatPr baseColWidth="10" defaultRowHeight="14.5" x14ac:dyDescent="0.35"/>
  <cols>
    <col min="4" max="4" width="16.08984375" customWidth="1"/>
    <col min="6" max="6" width="12.7265625" bestFit="1" customWidth="1"/>
    <col min="8" max="8" width="12.7265625" bestFit="1" customWidth="1"/>
  </cols>
  <sheetData>
    <row r="2" spans="2:12" x14ac:dyDescent="0.35">
      <c r="B2" s="12" t="s">
        <v>18</v>
      </c>
      <c r="C2" s="12"/>
      <c r="D2" s="12"/>
      <c r="E2" s="12"/>
      <c r="F2" s="12"/>
      <c r="G2" s="12"/>
      <c r="H2" s="12"/>
      <c r="I2" s="12"/>
      <c r="J2" s="12"/>
    </row>
    <row r="3" spans="2:12" x14ac:dyDescent="0.35">
      <c r="B3" s="12"/>
      <c r="C3" s="12"/>
      <c r="D3" s="12"/>
      <c r="E3" s="12"/>
      <c r="F3" s="12"/>
      <c r="G3" s="12"/>
      <c r="H3" s="12"/>
      <c r="I3" s="12"/>
      <c r="J3" s="12"/>
    </row>
    <row r="4" spans="2:12" x14ac:dyDescent="0.35">
      <c r="B4" s="12"/>
      <c r="C4" s="12"/>
      <c r="D4" s="12"/>
      <c r="E4" s="12"/>
      <c r="F4" s="12"/>
      <c r="G4" s="12"/>
      <c r="H4" s="12"/>
      <c r="I4" s="12"/>
      <c r="J4" s="12"/>
    </row>
    <row r="6" spans="2:12" ht="145" x14ac:dyDescent="0.35">
      <c r="B6" s="3" t="s">
        <v>19</v>
      </c>
    </row>
    <row r="8" spans="2:12" ht="15" customHeight="1" x14ac:dyDescent="0.35">
      <c r="B8" s="14" t="s">
        <v>20</v>
      </c>
      <c r="C8" s="14"/>
      <c r="D8" s="14"/>
      <c r="E8" s="14"/>
      <c r="F8" s="14"/>
      <c r="G8" s="14"/>
      <c r="H8" s="14"/>
      <c r="I8" s="14"/>
      <c r="K8" t="s">
        <v>22</v>
      </c>
      <c r="L8">
        <v>0.3</v>
      </c>
    </row>
    <row r="9" spans="2:12" x14ac:dyDescent="0.35">
      <c r="B9" s="14"/>
      <c r="C9" s="14"/>
      <c r="D9" s="14"/>
      <c r="E9" s="14"/>
      <c r="F9" s="14"/>
      <c r="G9" s="14"/>
      <c r="H9" s="14"/>
      <c r="I9" s="14"/>
      <c r="K9" t="s">
        <v>22</v>
      </c>
      <c r="L9">
        <v>0.5</v>
      </c>
    </row>
    <row r="10" spans="2:12" x14ac:dyDescent="0.35">
      <c r="B10" s="14"/>
      <c r="C10" s="14"/>
      <c r="D10" s="14"/>
      <c r="E10" s="14"/>
      <c r="F10" s="14"/>
      <c r="G10" s="14"/>
      <c r="H10" s="14"/>
      <c r="I10" s="14"/>
      <c r="K10" t="s">
        <v>26</v>
      </c>
      <c r="L10">
        <v>0.1</v>
      </c>
    </row>
    <row r="11" spans="2:12" x14ac:dyDescent="0.35">
      <c r="B11" s="14"/>
      <c r="C11" s="14"/>
      <c r="D11" s="14"/>
      <c r="E11" s="14"/>
      <c r="F11" s="14"/>
      <c r="G11" s="14"/>
      <c r="H11" s="14"/>
      <c r="I11" s="14"/>
    </row>
    <row r="12" spans="2:12" x14ac:dyDescent="0.35">
      <c r="B12" s="15"/>
      <c r="C12" s="15"/>
      <c r="D12" s="15"/>
      <c r="E12" s="15"/>
      <c r="F12" s="15"/>
      <c r="G12" s="15"/>
      <c r="H12" s="15"/>
      <c r="I12" s="15"/>
    </row>
    <row r="13" spans="2:12" ht="15" customHeight="1" x14ac:dyDescent="0.35">
      <c r="B13" s="16" t="s">
        <v>23</v>
      </c>
      <c r="C13" s="16" t="s">
        <v>21</v>
      </c>
      <c r="D13" s="16" t="s">
        <v>24</v>
      </c>
      <c r="E13" s="18" t="s">
        <v>28</v>
      </c>
      <c r="F13" s="16" t="s">
        <v>25</v>
      </c>
      <c r="G13" s="15" t="s">
        <v>27</v>
      </c>
      <c r="H13" s="16" t="s">
        <v>29</v>
      </c>
      <c r="I13" s="15" t="s">
        <v>30</v>
      </c>
    </row>
    <row r="14" spans="2:12" x14ac:dyDescent="0.35">
      <c r="B14" s="16">
        <v>1</v>
      </c>
      <c r="C14" s="16">
        <v>500</v>
      </c>
      <c r="D14" s="18">
        <v>500</v>
      </c>
      <c r="E14" s="18">
        <f>ABS(C14-D14)</f>
        <v>0</v>
      </c>
      <c r="F14" s="18">
        <v>500</v>
      </c>
      <c r="G14" s="15">
        <f>ABS(C14-F14)</f>
        <v>0</v>
      </c>
      <c r="H14" s="17">
        <v>500</v>
      </c>
      <c r="I14" s="17">
        <f>ABS(C14-H14)</f>
        <v>0</v>
      </c>
    </row>
    <row r="15" spans="2:12" x14ac:dyDescent="0.35">
      <c r="B15" s="16">
        <v>2</v>
      </c>
      <c r="C15" s="16">
        <v>520</v>
      </c>
      <c r="D15" s="18">
        <f>D14+(($L$8*(C14-D14)))</f>
        <v>500</v>
      </c>
      <c r="E15" s="18">
        <f t="shared" ref="E15:E20" si="0">ABS(C15-D15)</f>
        <v>20</v>
      </c>
      <c r="F15" s="17">
        <f>F14+($L$9*(C14-F14))</f>
        <v>500</v>
      </c>
      <c r="G15" s="15">
        <f>ABS(C15-F15)</f>
        <v>20</v>
      </c>
      <c r="H15" s="17">
        <f>H14+($L$10*(C14-H14))</f>
        <v>500</v>
      </c>
      <c r="I15" s="17">
        <f t="shared" ref="I15:I19" si="1">ABS(C15-H15)</f>
        <v>20</v>
      </c>
    </row>
    <row r="16" spans="2:12" x14ac:dyDescent="0.35">
      <c r="B16" s="1">
        <v>3</v>
      </c>
      <c r="C16" s="1">
        <v>480</v>
      </c>
      <c r="D16" s="19">
        <f>D15+(($L$8*(C15-D15)))</f>
        <v>506</v>
      </c>
      <c r="E16" s="18">
        <f t="shared" si="0"/>
        <v>26</v>
      </c>
      <c r="F16" s="6">
        <f>F15+($L$9*(C15-F15))</f>
        <v>510</v>
      </c>
      <c r="G16" s="15">
        <f t="shared" ref="G16:G19" si="2">ABS(C16-F16)</f>
        <v>30</v>
      </c>
      <c r="H16" s="6">
        <f>H15+($L$10*(C15-H15))</f>
        <v>502</v>
      </c>
      <c r="I16" s="17">
        <f t="shared" si="1"/>
        <v>22</v>
      </c>
    </row>
    <row r="17" spans="2:9" x14ac:dyDescent="0.35">
      <c r="B17" s="16">
        <v>4</v>
      </c>
      <c r="C17" s="16">
        <v>510</v>
      </c>
      <c r="D17" s="18">
        <f t="shared" ref="D17:F20" si="3">D16+(($L$8*(C16-D16)))</f>
        <v>498.2</v>
      </c>
      <c r="E17" s="18">
        <f t="shared" si="0"/>
        <v>11.800000000000011</v>
      </c>
      <c r="F17" s="17">
        <f t="shared" ref="F17:F20" si="4">F16+($L$9*(C16-F16))</f>
        <v>495</v>
      </c>
      <c r="G17" s="15">
        <f t="shared" si="2"/>
        <v>15</v>
      </c>
      <c r="H17" s="17">
        <f t="shared" ref="H17:H20" si="5">H16+($L$10*(C16-H16))</f>
        <v>499.8</v>
      </c>
      <c r="I17" s="17">
        <f t="shared" si="1"/>
        <v>10.199999999999989</v>
      </c>
    </row>
    <row r="18" spans="2:9" x14ac:dyDescent="0.35">
      <c r="B18" s="16">
        <v>5</v>
      </c>
      <c r="C18" s="16">
        <v>490</v>
      </c>
      <c r="D18" s="19">
        <f t="shared" si="3"/>
        <v>501.74</v>
      </c>
      <c r="E18" s="18">
        <f t="shared" si="0"/>
        <v>11.740000000000009</v>
      </c>
      <c r="F18" s="6">
        <f t="shared" si="4"/>
        <v>502.5</v>
      </c>
      <c r="G18" s="15">
        <f t="shared" si="2"/>
        <v>12.5</v>
      </c>
      <c r="H18" s="6">
        <f t="shared" si="5"/>
        <v>500.82</v>
      </c>
      <c r="I18" s="17">
        <f t="shared" si="1"/>
        <v>10.819999999999993</v>
      </c>
    </row>
    <row r="19" spans="2:9" x14ac:dyDescent="0.35">
      <c r="B19" s="16">
        <v>6</v>
      </c>
      <c r="C19" s="16">
        <v>505</v>
      </c>
      <c r="D19" s="18">
        <f t="shared" si="3"/>
        <v>498.21800000000002</v>
      </c>
      <c r="E19" s="18">
        <f t="shared" si="0"/>
        <v>6.7819999999999823</v>
      </c>
      <c r="F19" s="17">
        <f t="shared" si="4"/>
        <v>496.25</v>
      </c>
      <c r="G19" s="15">
        <f t="shared" si="2"/>
        <v>8.75</v>
      </c>
      <c r="H19" s="17">
        <f t="shared" si="5"/>
        <v>499.738</v>
      </c>
      <c r="I19" s="17">
        <f t="shared" si="1"/>
        <v>5.2620000000000005</v>
      </c>
    </row>
    <row r="20" spans="2:9" x14ac:dyDescent="0.35">
      <c r="B20" s="16">
        <v>7</v>
      </c>
      <c r="C20" s="1"/>
      <c r="D20" s="20">
        <f t="shared" si="3"/>
        <v>500.25260000000003</v>
      </c>
      <c r="E20" s="21">
        <f>(SUM(E14:E19))/6</f>
        <v>12.720333333333334</v>
      </c>
      <c r="F20" s="22">
        <f t="shared" si="4"/>
        <v>500.625</v>
      </c>
      <c r="G20" s="23">
        <f>(SUM(G14:G19))/6</f>
        <v>14.375</v>
      </c>
      <c r="H20" s="22">
        <f t="shared" si="5"/>
        <v>500.26420000000002</v>
      </c>
      <c r="I20" s="24">
        <f>(SUM(I14:I19)/6)</f>
        <v>11.380333333333331</v>
      </c>
    </row>
  </sheetData>
  <mergeCells count="2">
    <mergeCell ref="B2:J4"/>
    <mergeCell ref="B8:I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6F6F-3CE4-481E-A3EA-FE0832101E22}">
  <dimension ref="A1:Q55"/>
  <sheetViews>
    <sheetView topLeftCell="A16" workbookViewId="0">
      <selection activeCell="M56" sqref="M56"/>
    </sheetView>
  </sheetViews>
  <sheetFormatPr baseColWidth="10" defaultRowHeight="14.5" x14ac:dyDescent="0.35"/>
  <cols>
    <col min="12" max="12" width="12.1796875" bestFit="1" customWidth="1"/>
    <col min="15" max="15" width="12.54296875" bestFit="1" customWidth="1"/>
    <col min="17" max="17" width="11.90625" bestFit="1" customWidth="1"/>
  </cols>
  <sheetData>
    <row r="1" spans="1:17" ht="15" customHeight="1" x14ac:dyDescent="0.35">
      <c r="B1" s="13"/>
      <c r="C1" s="13"/>
      <c r="D1" s="13"/>
      <c r="E1" s="13"/>
      <c r="F1" s="13"/>
      <c r="G1" s="13"/>
      <c r="H1" s="13"/>
      <c r="I1" s="13"/>
    </row>
    <row r="2" spans="1:17" ht="15" customHeight="1" x14ac:dyDescent="0.35">
      <c r="A2" s="13"/>
      <c r="B2" s="4" t="s">
        <v>31</v>
      </c>
      <c r="C2" s="4"/>
      <c r="D2" s="4"/>
      <c r="E2" s="4"/>
      <c r="F2" s="4"/>
      <c r="G2" s="4"/>
      <c r="H2" s="4"/>
      <c r="I2" s="4"/>
    </row>
    <row r="3" spans="1:17" x14ac:dyDescent="0.35">
      <c r="A3" s="13"/>
      <c r="B3" s="4"/>
      <c r="C3" s="4"/>
      <c r="D3" s="4"/>
      <c r="E3" s="4"/>
      <c r="F3" s="4"/>
      <c r="G3" s="4"/>
      <c r="H3" s="4"/>
      <c r="I3" s="4"/>
    </row>
    <row r="4" spans="1:17" x14ac:dyDescent="0.35">
      <c r="A4" s="13"/>
      <c r="B4" s="4"/>
      <c r="C4" s="4"/>
      <c r="D4" s="4"/>
      <c r="E4" s="4"/>
      <c r="F4" s="4"/>
      <c r="G4" s="4"/>
      <c r="H4" s="4"/>
      <c r="I4" s="4"/>
    </row>
    <row r="5" spans="1:17" x14ac:dyDescent="0.35">
      <c r="A5" s="13"/>
      <c r="B5" s="4"/>
      <c r="C5" s="4"/>
      <c r="D5" s="4"/>
      <c r="E5" s="4"/>
      <c r="F5" s="4"/>
      <c r="G5" s="4"/>
      <c r="H5" s="4"/>
      <c r="I5" s="4"/>
    </row>
    <row r="6" spans="1:17" x14ac:dyDescent="0.35">
      <c r="A6" s="13"/>
      <c r="B6" s="4"/>
      <c r="C6" s="4"/>
      <c r="D6" s="4"/>
      <c r="E6" s="4"/>
      <c r="F6" s="4"/>
      <c r="G6" s="4"/>
      <c r="H6" s="4"/>
      <c r="I6" s="4"/>
    </row>
    <row r="7" spans="1:17" x14ac:dyDescent="0.35">
      <c r="A7" s="13"/>
      <c r="B7" s="4"/>
      <c r="C7" s="4"/>
      <c r="D7" s="4"/>
      <c r="E7" s="4"/>
      <c r="F7" s="4"/>
      <c r="G7" s="4"/>
      <c r="H7" s="4"/>
      <c r="I7" s="4"/>
    </row>
    <row r="8" spans="1:17" x14ac:dyDescent="0.35">
      <c r="A8" s="13"/>
      <c r="B8" s="4"/>
      <c r="C8" s="4"/>
      <c r="D8" s="4"/>
      <c r="E8" s="4"/>
      <c r="F8" s="4"/>
      <c r="G8" s="4"/>
      <c r="H8" s="4"/>
      <c r="I8" s="4"/>
    </row>
    <row r="9" spans="1:17" x14ac:dyDescent="0.35">
      <c r="A9" s="13"/>
      <c r="B9" s="4"/>
      <c r="C9" s="4"/>
      <c r="D9" s="4"/>
      <c r="E9" s="4"/>
      <c r="F9" s="4"/>
      <c r="G9" s="4"/>
      <c r="H9" s="4"/>
      <c r="I9" s="4"/>
    </row>
    <row r="10" spans="1:17" x14ac:dyDescent="0.35">
      <c r="A10" s="13"/>
      <c r="B10" s="4"/>
      <c r="C10" s="4"/>
      <c r="D10" s="4"/>
      <c r="E10" s="4"/>
      <c r="F10" s="4"/>
      <c r="G10" s="4"/>
      <c r="H10" s="4"/>
      <c r="I10" s="4"/>
      <c r="O10" t="s">
        <v>37</v>
      </c>
    </row>
    <row r="11" spans="1:17" x14ac:dyDescent="0.35">
      <c r="A11" s="13"/>
      <c r="B11" s="13"/>
      <c r="C11" s="13"/>
      <c r="D11" s="13"/>
      <c r="E11" s="13"/>
      <c r="F11" s="13"/>
      <c r="G11" s="13"/>
      <c r="H11" s="13"/>
      <c r="I11" s="13"/>
      <c r="L11" t="s">
        <v>35</v>
      </c>
      <c r="M11" s="7">
        <v>0.6</v>
      </c>
      <c r="O11" s="25">
        <v>200000</v>
      </c>
    </row>
    <row r="12" spans="1:17" ht="15" customHeight="1" x14ac:dyDescent="0.35">
      <c r="B12" s="4" t="s">
        <v>32</v>
      </c>
      <c r="C12" s="4"/>
      <c r="D12" s="4"/>
      <c r="E12" s="4"/>
      <c r="F12" s="4"/>
      <c r="G12" s="4"/>
      <c r="H12" s="4"/>
      <c r="I12" s="4"/>
    </row>
    <row r="13" spans="1:17" x14ac:dyDescent="0.35">
      <c r="B13" s="4"/>
      <c r="C13" s="4"/>
      <c r="D13" s="4"/>
      <c r="E13" s="4"/>
      <c r="F13" s="4"/>
      <c r="G13" s="4"/>
      <c r="H13" s="4"/>
      <c r="I13" s="4"/>
      <c r="K13" t="s">
        <v>34</v>
      </c>
      <c r="Q13" s="26">
        <f>(M11*O11)+((M15*(O15*P131)))</f>
        <v>120000</v>
      </c>
    </row>
    <row r="14" spans="1:17" x14ac:dyDescent="0.35">
      <c r="B14" s="4"/>
      <c r="C14" s="4"/>
      <c r="D14" s="4"/>
      <c r="E14" s="4"/>
      <c r="F14" s="4"/>
      <c r="G14" s="4"/>
      <c r="H14" s="4"/>
      <c r="I14" s="4"/>
      <c r="O14" t="s">
        <v>38</v>
      </c>
    </row>
    <row r="15" spans="1:17" x14ac:dyDescent="0.35">
      <c r="B15" s="4"/>
      <c r="C15" s="4"/>
      <c r="D15" s="4"/>
      <c r="E15" s="4"/>
      <c r="F15" s="4"/>
      <c r="G15" s="4"/>
      <c r="H15" s="4"/>
      <c r="I15" s="4"/>
      <c r="L15" t="s">
        <v>36</v>
      </c>
      <c r="M15" s="7">
        <v>0.4</v>
      </c>
      <c r="O15" s="25">
        <v>50000</v>
      </c>
    </row>
    <row r="16" spans="1:17" x14ac:dyDescent="0.35">
      <c r="B16" s="4"/>
      <c r="C16" s="4"/>
      <c r="D16" s="4"/>
      <c r="E16" s="4"/>
      <c r="F16" s="4"/>
      <c r="G16" s="4"/>
      <c r="H16" s="4"/>
      <c r="I16" s="4"/>
    </row>
    <row r="17" spans="2:17" x14ac:dyDescent="0.35">
      <c r="B17" s="4"/>
      <c r="C17" s="4"/>
      <c r="D17" s="4"/>
      <c r="E17" s="4"/>
      <c r="F17" s="4"/>
      <c r="G17" s="4"/>
      <c r="H17" s="4"/>
      <c r="I17" s="4"/>
    </row>
    <row r="18" spans="2:17" x14ac:dyDescent="0.35">
      <c r="B18" s="4"/>
      <c r="C18" s="4"/>
      <c r="D18" s="4"/>
      <c r="E18" s="4"/>
      <c r="F18" s="4"/>
      <c r="G18" s="4"/>
      <c r="H18" s="4"/>
      <c r="I18" s="4"/>
    </row>
    <row r="19" spans="2:17" x14ac:dyDescent="0.35">
      <c r="B19" s="4"/>
      <c r="C19" s="4"/>
      <c r="D19" s="4"/>
      <c r="E19" s="4"/>
      <c r="F19" s="4"/>
      <c r="G19" s="4"/>
      <c r="H19" s="4"/>
      <c r="I19" s="4"/>
    </row>
    <row r="20" spans="2:17" x14ac:dyDescent="0.35">
      <c r="B20" s="4"/>
      <c r="C20" s="4"/>
      <c r="D20" s="4"/>
      <c r="E20" s="4"/>
      <c r="F20" s="4"/>
      <c r="G20" s="4"/>
      <c r="H20" s="4"/>
      <c r="I20" s="4"/>
    </row>
    <row r="21" spans="2:17" x14ac:dyDescent="0.35">
      <c r="B21" s="4"/>
      <c r="C21" s="4"/>
      <c r="D21" s="4"/>
      <c r="E21" s="4"/>
      <c r="F21" s="4"/>
      <c r="G21" s="4"/>
      <c r="H21" s="4"/>
      <c r="I21" s="4"/>
    </row>
    <row r="22" spans="2:17" x14ac:dyDescent="0.35">
      <c r="B22" s="4"/>
      <c r="C22" s="4"/>
      <c r="D22" s="4"/>
      <c r="E22" s="4"/>
      <c r="F22" s="4"/>
      <c r="G22" s="4"/>
      <c r="H22" s="4"/>
      <c r="I22" s="4"/>
    </row>
    <row r="23" spans="2:17" x14ac:dyDescent="0.35">
      <c r="B23" s="4"/>
      <c r="C23" s="4"/>
      <c r="D23" s="4"/>
      <c r="E23" s="4"/>
      <c r="F23" s="4"/>
      <c r="G23" s="4"/>
      <c r="H23" s="4"/>
      <c r="I23" s="4"/>
    </row>
    <row r="24" spans="2:17" x14ac:dyDescent="0.35">
      <c r="B24" s="4"/>
      <c r="C24" s="4"/>
      <c r="D24" s="4"/>
      <c r="E24" s="4"/>
      <c r="F24" s="4"/>
      <c r="G24" s="4"/>
      <c r="H24" s="4"/>
      <c r="I24" s="4"/>
      <c r="O24" t="s">
        <v>37</v>
      </c>
    </row>
    <row r="25" spans="2:17" x14ac:dyDescent="0.35">
      <c r="L25" t="s">
        <v>35</v>
      </c>
      <c r="M25" s="7">
        <v>0.6</v>
      </c>
      <c r="O25" s="25">
        <v>100000</v>
      </c>
    </row>
    <row r="26" spans="2:17" ht="15" customHeight="1" x14ac:dyDescent="0.35">
      <c r="B26" s="4" t="s">
        <v>33</v>
      </c>
      <c r="C26" s="4"/>
      <c r="D26" s="4"/>
      <c r="E26" s="4"/>
      <c r="F26" s="4"/>
      <c r="G26" s="4"/>
      <c r="H26" s="4"/>
      <c r="I26" s="4"/>
    </row>
    <row r="27" spans="2:17" x14ac:dyDescent="0.35">
      <c r="B27" s="4"/>
      <c r="C27" s="4"/>
      <c r="D27" s="4"/>
      <c r="E27" s="4"/>
      <c r="F27" s="4"/>
      <c r="G27" s="4"/>
      <c r="H27" s="4"/>
      <c r="I27" s="4"/>
      <c r="K27" t="s">
        <v>39</v>
      </c>
      <c r="Q27" s="26">
        <f>(M25*O25)+(M29+(O29*-1))</f>
        <v>40000.400000000001</v>
      </c>
    </row>
    <row r="28" spans="2:17" x14ac:dyDescent="0.35">
      <c r="B28" s="4"/>
      <c r="C28" s="4"/>
      <c r="D28" s="4"/>
      <c r="E28" s="4"/>
      <c r="F28" s="4"/>
      <c r="G28" s="4"/>
      <c r="H28" s="4"/>
      <c r="I28" s="4"/>
      <c r="O28" t="s">
        <v>38</v>
      </c>
    </row>
    <row r="29" spans="2:17" x14ac:dyDescent="0.35">
      <c r="B29" s="4"/>
      <c r="C29" s="4"/>
      <c r="D29" s="4"/>
      <c r="E29" s="4"/>
      <c r="F29" s="4"/>
      <c r="G29" s="4"/>
      <c r="H29" s="4"/>
      <c r="I29" s="4"/>
      <c r="L29" t="s">
        <v>36</v>
      </c>
      <c r="M29" s="7">
        <v>0.4</v>
      </c>
      <c r="O29" s="25">
        <v>20000</v>
      </c>
    </row>
    <row r="30" spans="2:17" x14ac:dyDescent="0.35">
      <c r="B30" s="4"/>
      <c r="C30" s="4"/>
      <c r="D30" s="4"/>
      <c r="E30" s="4"/>
      <c r="F30" s="4"/>
      <c r="G30" s="4"/>
      <c r="H30" s="4"/>
      <c r="I30" s="4"/>
    </row>
    <row r="31" spans="2:17" x14ac:dyDescent="0.35">
      <c r="B31" s="4"/>
      <c r="C31" s="4"/>
      <c r="D31" s="4"/>
      <c r="E31" s="4"/>
      <c r="F31" s="4"/>
      <c r="G31" s="4"/>
      <c r="H31" s="4"/>
      <c r="I31" s="4"/>
    </row>
    <row r="32" spans="2:17" x14ac:dyDescent="0.35">
      <c r="B32" s="4"/>
      <c r="C32" s="4"/>
      <c r="D32" s="4"/>
      <c r="E32" s="4"/>
      <c r="F32" s="4"/>
      <c r="G32" s="4"/>
      <c r="H32" s="4"/>
      <c r="I32" s="4"/>
    </row>
    <row r="33" spans="11:17" x14ac:dyDescent="0.35">
      <c r="K33" t="s">
        <v>40</v>
      </c>
    </row>
    <row r="36" spans="11:17" x14ac:dyDescent="0.35">
      <c r="O36" t="s">
        <v>37</v>
      </c>
    </row>
    <row r="37" spans="11:17" x14ac:dyDescent="0.35">
      <c r="L37" t="s">
        <v>35</v>
      </c>
      <c r="M37" s="7">
        <v>0.4</v>
      </c>
      <c r="O37" s="25">
        <v>200000</v>
      </c>
    </row>
    <row r="39" spans="11:17" x14ac:dyDescent="0.35">
      <c r="K39" t="s">
        <v>34</v>
      </c>
      <c r="Q39" s="26">
        <f>(M37*O37)+((M41*(O41*P157)))</f>
        <v>80000</v>
      </c>
    </row>
    <row r="40" spans="11:17" x14ac:dyDescent="0.35">
      <c r="O40" t="s">
        <v>38</v>
      </c>
    </row>
    <row r="41" spans="11:17" x14ac:dyDescent="0.35">
      <c r="L41" t="s">
        <v>36</v>
      </c>
      <c r="M41" s="7">
        <v>0.6</v>
      </c>
      <c r="O41" s="25">
        <v>50000</v>
      </c>
    </row>
    <row r="50" spans="11:17" x14ac:dyDescent="0.35">
      <c r="O50" t="s">
        <v>37</v>
      </c>
    </row>
    <row r="51" spans="11:17" x14ac:dyDescent="0.35">
      <c r="L51" t="s">
        <v>35</v>
      </c>
      <c r="M51" s="7">
        <v>0.4</v>
      </c>
      <c r="O51" s="25">
        <v>100000</v>
      </c>
    </row>
    <row r="53" spans="11:17" x14ac:dyDescent="0.35">
      <c r="K53" t="s">
        <v>39</v>
      </c>
      <c r="Q53" s="26">
        <f>(M51*O51)+(M55+(O55*-1))</f>
        <v>20000.599999999999</v>
      </c>
    </row>
    <row r="54" spans="11:17" x14ac:dyDescent="0.35">
      <c r="O54" t="s">
        <v>38</v>
      </c>
    </row>
    <row r="55" spans="11:17" x14ac:dyDescent="0.35">
      <c r="L55" t="s">
        <v>36</v>
      </c>
      <c r="M55" s="7">
        <v>0.6</v>
      </c>
      <c r="O55" s="25">
        <v>20000</v>
      </c>
    </row>
  </sheetData>
  <mergeCells count="3">
    <mergeCell ref="B26:I32"/>
    <mergeCell ref="B2:I10"/>
    <mergeCell ref="B12:I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2629-425D-4FCA-BCC8-54906C56FA84}">
  <dimension ref="B2:I6"/>
  <sheetViews>
    <sheetView tabSelected="1" workbookViewId="0">
      <selection activeCell="B4" sqref="B4:I6"/>
    </sheetView>
  </sheetViews>
  <sheetFormatPr baseColWidth="10" defaultRowHeight="14.5" x14ac:dyDescent="0.35"/>
  <sheetData>
    <row r="2" spans="2:9" x14ac:dyDescent="0.35">
      <c r="B2" t="s">
        <v>41</v>
      </c>
    </row>
    <row r="4" spans="2:9" x14ac:dyDescent="0.35">
      <c r="B4" s="4" t="s">
        <v>42</v>
      </c>
      <c r="C4" s="4"/>
      <c r="D4" s="4"/>
      <c r="E4" s="4"/>
      <c r="F4" s="4"/>
      <c r="G4" s="4"/>
      <c r="H4" s="4"/>
      <c r="I4" s="4"/>
    </row>
    <row r="5" spans="2:9" x14ac:dyDescent="0.35">
      <c r="B5" s="4"/>
      <c r="C5" s="4"/>
      <c r="D5" s="4"/>
      <c r="E5" s="4"/>
      <c r="F5" s="4"/>
      <c r="G5" s="4"/>
      <c r="H5" s="4"/>
      <c r="I5" s="4"/>
    </row>
    <row r="6" spans="2:9" x14ac:dyDescent="0.35">
      <c r="B6" s="4"/>
      <c r="C6" s="4"/>
      <c r="D6" s="4"/>
      <c r="E6" s="4"/>
      <c r="F6" s="4"/>
      <c r="G6" s="4"/>
      <c r="H6" s="4"/>
      <c r="I6" s="4"/>
    </row>
  </sheetData>
  <mergeCells count="1">
    <mergeCell ref="B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Problema 1</vt:lpstr>
      <vt:lpstr>Problema 2</vt:lpstr>
      <vt:lpstr>Problema 3</vt:lpstr>
      <vt:lpstr>Problema 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Rolando Rodriguez Castañeda</dc:creator>
  <cp:lastModifiedBy>Jorge Rolando Rodriguez Castañeda</cp:lastModifiedBy>
  <dcterms:created xsi:type="dcterms:W3CDTF">2024-11-18T19:29:56Z</dcterms:created>
  <dcterms:modified xsi:type="dcterms:W3CDTF">2024-11-18T20:33:40Z</dcterms:modified>
</cp:coreProperties>
</file>