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aura\Downloads\"/>
    </mc:Choice>
  </mc:AlternateContent>
  <xr:revisionPtr revIDLastSave="0" documentId="8_{F2F70BF7-052B-45C1-AE08-FCAC0519586A}" xr6:coauthVersionLast="47" xr6:coauthVersionMax="47" xr10:uidLastSave="{00000000-0000-0000-0000-000000000000}"/>
  <bookViews>
    <workbookView xWindow="0" yWindow="456" windowWidth="11520" windowHeight="12504" xr2:uid="{464509AF-4AF9-4148-AC6F-1115A262AB7A}"/>
  </bookViews>
  <sheets>
    <sheet name="P1" sheetId="1" r:id="rId1"/>
    <sheet name="P2" sheetId="2" r:id="rId2"/>
    <sheet name="P3" sheetId="3" r:id="rId3"/>
    <sheet name="P4 " sheetId="8" r:id="rId4"/>
    <sheet name="Punto Extra" sheetId="5" r:id="rId5"/>
  </sheets>
  <externalReferences>
    <externalReference r:id="rId6"/>
    <externalReference r:id="rId7"/>
  </externalReferences>
  <definedNames>
    <definedName name="_xlnm.Print_Area" localSheetId="3">'P4 '!$A$19:$J$33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 l="1"/>
  <c r="E29" i="1"/>
  <c r="D29" i="1"/>
  <c r="F28" i="1"/>
  <c r="E28" i="1"/>
  <c r="D28" i="1"/>
  <c r="F27" i="1"/>
  <c r="E27" i="1"/>
  <c r="D27" i="1"/>
  <c r="C18" i="3"/>
  <c r="C20" i="3"/>
  <c r="C55" i="8"/>
  <c r="D55" i="8" s="1"/>
  <c r="E54" i="8"/>
  <c r="H37" i="2"/>
  <c r="H34" i="2"/>
  <c r="I26" i="2"/>
  <c r="I23" i="2"/>
  <c r="I20" i="2"/>
  <c r="I16" i="2"/>
  <c r="F18" i="2"/>
  <c r="F19" i="2"/>
  <c r="F20" i="2"/>
  <c r="F21" i="2"/>
  <c r="F22" i="2"/>
  <c r="F23" i="2"/>
  <c r="F17" i="2"/>
  <c r="E25" i="2"/>
  <c r="E18" i="2"/>
  <c r="E19" i="2"/>
  <c r="E20" i="2"/>
  <c r="E21" i="2"/>
  <c r="E22" i="2"/>
  <c r="E23" i="2"/>
  <c r="E17" i="2"/>
  <c r="D25" i="2"/>
  <c r="C25" i="2"/>
  <c r="C22" i="3" l="1"/>
  <c r="C56" i="8"/>
  <c r="H55" i="8"/>
  <c r="F25" i="2"/>
  <c r="E22" i="8"/>
  <c r="C23" i="8"/>
  <c r="D23" i="8" s="1"/>
  <c r="C24" i="8" s="1"/>
  <c r="D56" i="8" l="1"/>
  <c r="C57" i="8" s="1"/>
  <c r="E55" i="8"/>
  <c r="E23" i="8"/>
  <c r="H23" i="8"/>
  <c r="D24" i="8"/>
  <c r="E24" i="8" s="1"/>
  <c r="H56" i="8" l="1"/>
  <c r="C25" i="8"/>
  <c r="D25" i="8" s="1"/>
  <c r="H25" i="8" s="1"/>
  <c r="H24" i="8"/>
  <c r="E56" i="8" l="1"/>
  <c r="D57" i="8"/>
  <c r="C58" i="8" s="1"/>
  <c r="C26" i="8"/>
  <c r="D26" i="8" s="1"/>
  <c r="E26" i="8" s="1"/>
  <c r="E25" i="8"/>
  <c r="H57" i="8" l="1"/>
  <c r="C27" i="8"/>
  <c r="D27" i="8" s="1"/>
  <c r="C28" i="8" s="1"/>
  <c r="H26" i="8"/>
  <c r="E57" i="8" l="1"/>
  <c r="D58" i="8"/>
  <c r="C59" i="8" s="1"/>
  <c r="H27" i="8"/>
  <c r="D28" i="8"/>
  <c r="E28" i="8" s="1"/>
  <c r="E27" i="8"/>
  <c r="H58" i="8" l="1"/>
  <c r="C29" i="8"/>
  <c r="D29" i="8" s="1"/>
  <c r="E29" i="8" s="1"/>
  <c r="H28" i="8"/>
  <c r="E58" i="8" l="1"/>
  <c r="D59" i="8"/>
  <c r="C60" i="8" s="1"/>
  <c r="C30" i="8"/>
  <c r="H29" i="8"/>
  <c r="D30" i="8" l="1"/>
  <c r="E30" i="8" s="1"/>
  <c r="H59" i="8"/>
  <c r="E59" i="8"/>
  <c r="H30" i="8" l="1"/>
  <c r="C31" i="8"/>
  <c r="D60" i="8"/>
  <c r="C61" i="8" s="1"/>
  <c r="D31" i="8" l="1"/>
  <c r="H31" i="8" s="1"/>
  <c r="E31" i="8"/>
  <c r="H60" i="8"/>
  <c r="E60" i="8"/>
  <c r="D61" i="8"/>
  <c r="C62" i="8" s="1"/>
  <c r="H61" i="8" l="1"/>
  <c r="D62" i="8" l="1"/>
  <c r="C63" i="8" s="1"/>
  <c r="E61" i="8"/>
  <c r="H62" i="8" l="1"/>
  <c r="E62" i="8" l="1"/>
  <c r="D63" i="8"/>
  <c r="H63" i="8" l="1"/>
  <c r="E6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katerine</author>
  </authors>
  <commentList>
    <comment ref="A19" authorId="0" shapeId="0" xr:uid="{00000000-0006-0000-0000-000001000000}">
      <text>
        <r>
          <rPr>
            <sz val="9"/>
            <color indexed="81"/>
            <rFont val="Tahoma"/>
            <family val="2"/>
          </rPr>
          <t>Delta</t>
        </r>
      </text>
    </comment>
    <comment ref="A20" authorId="0" shapeId="0" xr:uid="{00000000-0006-0000-0000-000002000000}">
      <text>
        <r>
          <rPr>
            <sz val="9"/>
            <color indexed="81"/>
            <rFont val="Tahoma"/>
            <family val="2"/>
          </rPr>
          <t>Alfa</t>
        </r>
      </text>
    </comment>
    <comment ref="A51" authorId="0" shapeId="0" xr:uid="{1C3D41F0-09AC-41BE-99B3-4A5B83799C0F}">
      <text>
        <r>
          <rPr>
            <sz val="9"/>
            <color indexed="81"/>
            <rFont val="Tahoma"/>
            <family val="2"/>
          </rPr>
          <t>Delta</t>
        </r>
      </text>
    </comment>
    <comment ref="A52" authorId="0" shapeId="0" xr:uid="{316EF52B-1A2B-4907-A8A5-0FDEF7CAA926}">
      <text>
        <r>
          <rPr>
            <sz val="9"/>
            <color indexed="81"/>
            <rFont val="Tahoma"/>
            <family val="2"/>
          </rPr>
          <t>Alfa</t>
        </r>
      </text>
    </comment>
  </commentList>
</comments>
</file>

<file path=xl/sharedStrings.xml><?xml version="1.0" encoding="utf-8"?>
<sst xmlns="http://schemas.openxmlformats.org/spreadsheetml/2006/main" count="96" uniqueCount="67">
  <si>
    <r>
      <t xml:space="preserve">Dos batallas que definieron este teatro en el año 1942 fueron la </t>
    </r>
    <r>
      <rPr>
        <b/>
        <sz val="11"/>
        <color theme="1"/>
        <rFont val="Calibri"/>
        <family val="2"/>
        <scheme val="minor"/>
      </rPr>
      <t>campaña de las islas Gilbert y Marshall</t>
    </r>
    <r>
      <rPr>
        <sz val="11"/>
        <color theme="1"/>
        <rFont val="Calibri"/>
        <family val="2"/>
        <scheme val="minor"/>
      </rPr>
      <t xml:space="preserve">, que fueron operaciones estratégicas clave en el teatro de operaciones de Asia-Pacífico, y la </t>
    </r>
    <r>
      <rPr>
        <b/>
        <sz val="11"/>
        <color theme="1"/>
        <rFont val="Calibri"/>
        <family val="2"/>
        <scheme val="minor"/>
      </rPr>
      <t>batalla por la isla de Guadalcanal</t>
    </r>
    <r>
      <rPr>
        <sz val="11"/>
        <color theme="1"/>
        <rFont val="Calibri"/>
        <family val="2"/>
        <scheme val="minor"/>
      </rPr>
      <t>, que se libró desde agosto de 1942 hasta enero de 1943 y es un claro ejemplo histórico del concepto y las ventajas del combate multidominio. Por otr lado cabe mencionar</t>
    </r>
    <r>
      <rPr>
        <b/>
        <sz val="11"/>
        <color theme="1"/>
        <rFont val="Calibri"/>
        <family val="2"/>
        <scheme val="minor"/>
      </rPr>
      <t xml:space="preserve"> la batalla de</t>
    </r>
    <r>
      <rPr>
        <sz val="11"/>
        <color theme="1"/>
        <rFont val="Calibri"/>
        <family val="2"/>
        <scheme val="minor"/>
      </rPr>
      <t xml:space="preserve"> </t>
    </r>
    <r>
      <rPr>
        <b/>
        <sz val="11"/>
        <color theme="1"/>
        <rFont val="Calibri"/>
        <family val="2"/>
        <scheme val="minor"/>
      </rPr>
      <t>Midway</t>
    </r>
    <r>
      <rPr>
        <sz val="11"/>
        <color theme="1"/>
        <rFont val="Calibri"/>
        <family val="2"/>
        <scheme val="minor"/>
      </rPr>
      <t>, fue un importante combate aeronaval de la Segunda Guerra Mundial que se libró entre los días 4 y 7 de junio de 1942, cuando una gran flota de la Armada Imperial Japonesa, comandada por Isoroku Yamamoto, atacó las bases estadounidenses en el atolón de Midway en su campaña por el océano Pacífico central.</t>
    </r>
  </si>
  <si>
    <t>SKI BOARDS INC.</t>
  </si>
  <si>
    <t>OPCIONES</t>
  </si>
  <si>
    <t xml:space="preserve">a ) Remodelar los antiguos equipos </t>
  </si>
  <si>
    <t xml:space="preserve">b) Hacer importantes modificaciones </t>
  </si>
  <si>
    <t xml:space="preserve">c) Comprar nuevos equipos </t>
  </si>
  <si>
    <t>B</t>
  </si>
  <si>
    <t>C</t>
  </si>
  <si>
    <t>La alternativa 2 se deberá de escoger debido que el rango entre los 1000 y 2000, se encuentra entre el inetrvalo de 750-2,333</t>
  </si>
  <si>
    <t>A</t>
  </si>
  <si>
    <t>Costo Fijo</t>
  </si>
  <si>
    <t>Costo Variable</t>
  </si>
  <si>
    <t>Unidades</t>
  </si>
  <si>
    <t>x</t>
  </si>
  <si>
    <t>EPA</t>
  </si>
  <si>
    <t>unidades</t>
  </si>
  <si>
    <t>CV + CF = CT</t>
  </si>
  <si>
    <t xml:space="preserve">Costo/unidad </t>
  </si>
  <si>
    <t>Tropper</t>
  </si>
  <si>
    <t xml:space="preserve"> La opción 3, la más rentable sería la de comprar nuevos equipos por un coste neto de 1,800 dólares, ya que el coste variable por plancha producida es el más bajo de las tres opciones, lo que permitiría a la empresa obtener mayores beneficios.</t>
  </si>
  <si>
    <t>Si el mercado va a tener una demanda de 1,000 a 2,000 planchas, la opción más rentable sería la de hacer importantes modificaciones con un costo de 1,100 dólares, ya que el coste total por plancha producida sería menor que en las otras dos opciones.</t>
  </si>
  <si>
    <t>α</t>
  </si>
  <si>
    <t>Periodo</t>
  </si>
  <si>
    <t>Demanda</t>
  </si>
  <si>
    <t>Pronóstico suavizado</t>
  </si>
  <si>
    <t>Tendencia suavizada</t>
  </si>
  <si>
    <t>Pronóstico con tendencia</t>
  </si>
  <si>
    <t xml:space="preserve"> Alisado exponencial suavizado</t>
  </si>
  <si>
    <t xml:space="preserve">FIT2 = </t>
  </si>
  <si>
    <t xml:space="preserve">FIT3 = </t>
  </si>
  <si>
    <t xml:space="preserve">FIT4 = </t>
  </si>
  <si>
    <t xml:space="preserve">FIT5 = </t>
  </si>
  <si>
    <t xml:space="preserve">FIT6 = </t>
  </si>
  <si>
    <t xml:space="preserve">FIT7 = </t>
  </si>
  <si>
    <t xml:space="preserve">FIT8 = </t>
  </si>
  <si>
    <t xml:space="preserve">FIT9 = </t>
  </si>
  <si>
    <t xml:space="preserve">FIT10 = </t>
  </si>
  <si>
    <t>Año</t>
  </si>
  <si>
    <t>Energía Eléctrica en Aceros de Guatemala</t>
  </si>
  <si>
    <t>Carnet</t>
  </si>
  <si>
    <t>Periodo (x)</t>
  </si>
  <si>
    <t>x^2</t>
  </si>
  <si>
    <t>x*y</t>
  </si>
  <si>
    <t xml:space="preserve">   =</t>
  </si>
  <si>
    <t>ECUACIÓN</t>
  </si>
  <si>
    <t>y = 56.71+10.54</t>
  </si>
  <si>
    <t>x = 8</t>
  </si>
  <si>
    <t>Demanda 2024 = 56.71 + 10.54(8)</t>
  </si>
  <si>
    <t>Demanda 2024 =</t>
  </si>
  <si>
    <t>megavatios</t>
  </si>
  <si>
    <t>Demanda 2025 = 56.71 + 0.54 (9)</t>
  </si>
  <si>
    <t>Demanda 2025 =</t>
  </si>
  <si>
    <t>CV</t>
  </si>
  <si>
    <t>Pedido (min)</t>
  </si>
  <si>
    <t>/unidad</t>
  </si>
  <si>
    <t>CF</t>
  </si>
  <si>
    <t>4 X = 15,000 + 1.82*X</t>
  </si>
  <si>
    <t>X =</t>
  </si>
  <si>
    <t>Costo / mano de obra</t>
  </si>
  <si>
    <t>Proceso 1</t>
  </si>
  <si>
    <t>Datos</t>
  </si>
  <si>
    <t>Alternativa A</t>
  </si>
  <si>
    <t>Alternativa B</t>
  </si>
  <si>
    <t>Alternativa C</t>
  </si>
  <si>
    <t>Costo fijo</t>
  </si>
  <si>
    <t>CxP 1K U</t>
  </si>
  <si>
    <t>CxP 3K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</si>
</sst>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73" formatCode="0.0"/>
    <numFmt numFmtId="174" formatCode="_-[$Q-100A]* #,##0.00_-;\-[$Q-100A]* #,##0.00_-;_-[$Q-100A]* &quot;-&quot;??_-;_-@_-"/>
    <numFmt numFmtId="175" formatCode="_-* #,##0.00_-;\-* #,##0.00_-;_-* &quot;-&quot;??_-;_-@_-"/>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1"/>
      <color theme="1"/>
      <name val="Calibri"/>
      <family val="2"/>
      <scheme val="minor"/>
    </font>
    <font>
      <sz val="11"/>
      <color rgb="FF000000"/>
      <name val="Calibri"/>
      <family val="2"/>
      <scheme val="minor"/>
    </font>
    <font>
      <sz val="9"/>
      <color indexed="81"/>
      <name val="Tahoma"/>
      <family val="2"/>
    </font>
    <font>
      <sz val="11"/>
      <color theme="1"/>
      <name val="Century Gothic"/>
      <family val="2"/>
    </font>
    <font>
      <sz val="8"/>
      <name val="Calibri"/>
      <family val="2"/>
      <scheme val="minor"/>
    </font>
  </fonts>
  <fills count="8">
    <fill>
      <patternFill patternType="none"/>
    </fill>
    <fill>
      <patternFill patternType="gray125"/>
    </fill>
    <fill>
      <patternFill patternType="solid">
        <fgColor theme="8" tint="0.59999389629810485"/>
        <bgColor indexed="64"/>
      </patternFill>
    </fill>
    <fill>
      <patternFill patternType="solid">
        <fgColor theme="8"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4">
    <xf numFmtId="0" fontId="0" fillId="0" borderId="0"/>
    <xf numFmtId="44" fontId="1" fillId="0" borderId="0" applyFont="0" applyFill="0" applyBorder="0" applyAlignment="0" applyProtection="0"/>
    <xf numFmtId="0" fontId="1" fillId="0" borderId="0"/>
    <xf numFmtId="44" fontId="1" fillId="0" borderId="0" applyFont="0" applyFill="0" applyBorder="0" applyAlignment="0" applyProtection="0"/>
  </cellStyleXfs>
  <cellXfs count="57">
    <xf numFmtId="0" fontId="0" fillId="0" borderId="0" xfId="0"/>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0" fillId="2" borderId="0" xfId="0" applyFill="1" applyAlignment="1">
      <alignment horizontal="center"/>
    </xf>
    <xf numFmtId="0" fontId="3" fillId="0" borderId="0" xfId="0" applyFont="1"/>
    <xf numFmtId="0" fontId="3" fillId="0" borderId="0" xfId="0" applyFont="1" applyAlignment="1">
      <alignment horizontal="center"/>
    </xf>
    <xf numFmtId="0" fontId="3" fillId="0" borderId="0" xfId="0" applyFont="1" applyAlignment="1">
      <alignment horizontal="center"/>
    </xf>
    <xf numFmtId="0" fontId="3" fillId="2" borderId="0" xfId="0" applyFont="1" applyFill="1"/>
    <xf numFmtId="44" fontId="0" fillId="0" borderId="0" xfId="0" applyNumberFormat="1"/>
    <xf numFmtId="0" fontId="4" fillId="0" borderId="0" xfId="0" applyFont="1"/>
    <xf numFmtId="0" fontId="5" fillId="0" borderId="0" xfId="0" applyFont="1" applyAlignment="1">
      <alignment horizontal="center"/>
    </xf>
    <xf numFmtId="174" fontId="0" fillId="0" borderId="0" xfId="0" applyNumberFormat="1" applyAlignment="1">
      <alignment horizontal="center"/>
    </xf>
    <xf numFmtId="0" fontId="1" fillId="0" borderId="0" xfId="2"/>
    <xf numFmtId="0" fontId="1" fillId="0" borderId="0" xfId="2" applyAlignment="1">
      <alignment vertical="center" wrapText="1"/>
    </xf>
    <xf numFmtId="0" fontId="6" fillId="0" borderId="1" xfId="2" applyFont="1" applyBorder="1" applyAlignment="1">
      <alignment horizontal="center" vertical="center"/>
    </xf>
    <xf numFmtId="0" fontId="8" fillId="0" borderId="0" xfId="2" applyFont="1"/>
    <xf numFmtId="0" fontId="6" fillId="6" borderId="1" xfId="2" applyFont="1" applyFill="1" applyBorder="1" applyAlignment="1">
      <alignment horizontal="center" vertical="center"/>
    </xf>
    <xf numFmtId="0" fontId="3" fillId="6" borderId="0" xfId="0" applyFont="1" applyFill="1" applyAlignment="1">
      <alignment horizontal="center"/>
    </xf>
    <xf numFmtId="0" fontId="0" fillId="6" borderId="0" xfId="0" applyFill="1"/>
    <xf numFmtId="0" fontId="3" fillId="6" borderId="0" xfId="0" applyFont="1" applyFill="1"/>
    <xf numFmtId="0" fontId="3" fillId="4" borderId="4" xfId="2" applyFont="1" applyFill="1" applyBorder="1" applyAlignment="1">
      <alignment horizontal="center"/>
    </xf>
    <xf numFmtId="0" fontId="3" fillId="4" borderId="2" xfId="2" applyFont="1" applyFill="1" applyBorder="1" applyAlignment="1">
      <alignment horizontal="center" vertical="center"/>
    </xf>
    <xf numFmtId="0" fontId="3" fillId="4" borderId="3" xfId="2" applyFont="1" applyFill="1" applyBorder="1" applyAlignment="1">
      <alignment horizontal="center" vertical="center"/>
    </xf>
    <xf numFmtId="0" fontId="3" fillId="4" borderId="4" xfId="2" applyFont="1" applyFill="1" applyBorder="1" applyAlignment="1">
      <alignment horizontal="center" vertical="center"/>
    </xf>
    <xf numFmtId="0" fontId="3" fillId="4" borderId="9" xfId="2" applyFont="1" applyFill="1" applyBorder="1" applyAlignment="1">
      <alignment horizontal="center"/>
    </xf>
    <xf numFmtId="0" fontId="3" fillId="4" borderId="0" xfId="2" applyFont="1" applyFill="1" applyAlignment="1">
      <alignment horizontal="center"/>
    </xf>
    <xf numFmtId="0" fontId="3" fillId="4" borderId="6" xfId="2" applyFont="1" applyFill="1" applyBorder="1" applyAlignment="1">
      <alignment horizontal="center" vertical="center"/>
    </xf>
    <xf numFmtId="0" fontId="3" fillId="4" borderId="7" xfId="2" applyFont="1" applyFill="1" applyBorder="1" applyAlignment="1">
      <alignment horizontal="center" vertical="center"/>
    </xf>
    <xf numFmtId="0" fontId="3" fillId="4" borderId="8" xfId="2" applyFont="1" applyFill="1" applyBorder="1" applyAlignment="1">
      <alignment horizontal="center" vertical="center"/>
    </xf>
    <xf numFmtId="0" fontId="2" fillId="3" borderId="1" xfId="2" applyFont="1" applyFill="1" applyBorder="1" applyAlignment="1">
      <alignment horizontal="center" vertical="center"/>
    </xf>
    <xf numFmtId="0" fontId="2" fillId="3" borderId="1" xfId="2" applyFont="1" applyFill="1" applyBorder="1" applyAlignment="1">
      <alignment horizontal="center" vertical="center" wrapText="1"/>
    </xf>
    <xf numFmtId="0" fontId="1" fillId="0" borderId="1" xfId="2" applyFont="1" applyBorder="1" applyAlignment="1">
      <alignment vertical="center"/>
    </xf>
    <xf numFmtId="2" fontId="1" fillId="0" borderId="1" xfId="2" applyNumberFormat="1" applyFont="1" applyBorder="1" applyAlignment="1">
      <alignment vertical="center" wrapText="1"/>
    </xf>
    <xf numFmtId="2" fontId="1" fillId="5" borderId="1" xfId="2" applyNumberFormat="1" applyFont="1" applyFill="1" applyBorder="1" applyAlignment="1">
      <alignment vertical="center" wrapText="1"/>
    </xf>
    <xf numFmtId="0" fontId="1" fillId="0" borderId="0" xfId="2" applyFont="1"/>
    <xf numFmtId="0" fontId="1" fillId="6" borderId="1" xfId="2" applyFont="1" applyFill="1" applyBorder="1" applyAlignment="1">
      <alignment vertical="center"/>
    </xf>
    <xf numFmtId="2" fontId="1" fillId="6" borderId="1" xfId="2" applyNumberFormat="1" applyFont="1" applyFill="1" applyBorder="1" applyAlignment="1">
      <alignment vertical="center" wrapText="1"/>
    </xf>
    <xf numFmtId="0" fontId="2" fillId="3" borderId="5" xfId="2" applyFont="1" applyFill="1" applyBorder="1" applyAlignment="1">
      <alignment horizontal="center" vertical="center"/>
    </xf>
    <xf numFmtId="0" fontId="4" fillId="6" borderId="1" xfId="0" applyFont="1" applyFill="1" applyBorder="1" applyAlignment="1">
      <alignment horizontal="center"/>
    </xf>
    <xf numFmtId="0" fontId="0" fillId="4" borderId="0" xfId="0" applyFill="1"/>
    <xf numFmtId="0" fontId="0" fillId="4" borderId="0" xfId="0" applyFill="1" applyAlignment="1">
      <alignment horizontal="right" vertical="center"/>
    </xf>
    <xf numFmtId="0" fontId="0" fillId="4" borderId="1" xfId="0" applyFill="1" applyBorder="1" applyAlignment="1">
      <alignment horizontal="center"/>
    </xf>
    <xf numFmtId="0" fontId="0" fillId="4" borderId="1" xfId="0" applyFill="1" applyBorder="1"/>
    <xf numFmtId="0" fontId="0" fillId="4" borderId="0" xfId="0" applyFill="1" applyAlignment="1">
      <alignment horizontal="right"/>
    </xf>
    <xf numFmtId="173" fontId="0" fillId="4" borderId="0" xfId="0" applyNumberFormat="1" applyFill="1"/>
    <xf numFmtId="2" fontId="0" fillId="4" borderId="0" xfId="0" applyNumberFormat="1" applyFill="1"/>
    <xf numFmtId="0" fontId="4" fillId="4" borderId="0" xfId="0" applyFont="1" applyFill="1" applyAlignment="1">
      <alignment horizontal="right"/>
    </xf>
    <xf numFmtId="0" fontId="1" fillId="0" borderId="0" xfId="2" applyAlignment="1">
      <alignment horizontal="center" vertical="center"/>
    </xf>
    <xf numFmtId="0" fontId="3" fillId="7" borderId="1" xfId="2" applyFont="1" applyFill="1" applyBorder="1" applyAlignment="1">
      <alignment horizontal="center" vertical="center"/>
    </xf>
    <xf numFmtId="1" fontId="0" fillId="6" borderId="0" xfId="1" applyNumberFormat="1" applyFont="1" applyFill="1" applyAlignment="1">
      <alignment horizontal="center"/>
    </xf>
    <xf numFmtId="44" fontId="0" fillId="0" borderId="0" xfId="0" applyNumberFormat="1" applyFill="1"/>
    <xf numFmtId="44" fontId="0" fillId="0" borderId="0" xfId="1" applyFont="1" applyFill="1"/>
    <xf numFmtId="0" fontId="3" fillId="6" borderId="0" xfId="0" applyFont="1" applyFill="1" applyAlignment="1">
      <alignment horizontal="center"/>
    </xf>
    <xf numFmtId="175" fontId="0" fillId="0" borderId="0" xfId="0" applyNumberFormat="1" applyAlignment="1">
      <alignment horizontal="center"/>
    </xf>
    <xf numFmtId="44" fontId="0" fillId="0" borderId="0" xfId="3" applyFont="1" applyAlignment="1">
      <alignment horizontal="center"/>
    </xf>
    <xf numFmtId="0" fontId="0" fillId="0" borderId="0" xfId="3" applyNumberFormat="1" applyFont="1" applyAlignment="1">
      <alignment horizontal="center"/>
    </xf>
  </cellXfs>
  <cellStyles count="4">
    <cellStyle name="Moneda" xfId="1" builtinId="4"/>
    <cellStyle name="Moneda 2" xfId="3" xr:uid="{1A73B9F3-0A88-4F74-BAA6-ECE1575222FA}"/>
    <cellStyle name="Normal" xfId="0" builtinId="0"/>
    <cellStyle name="Normal 2" xfId="2" xr:uid="{A69DCADC-C08D-432C-88C3-F5C13FBE8F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SKI BOARDS INC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'[2]P1 (2)'!$A$21</c:f>
              <c:strCache>
                <c:ptCount val="1"/>
                <c:pt idx="0">
                  <c:v>Alternativa A</c:v>
                </c:pt>
              </c:strCache>
            </c:strRef>
          </c:tx>
          <c:spPr>
            <a:ln w="28575" cap="rnd">
              <a:solidFill>
                <a:schemeClr val="accent1"/>
              </a:solidFill>
              <a:round/>
            </a:ln>
            <a:effectLst/>
          </c:spPr>
          <c:marker>
            <c:symbol val="none"/>
          </c:marker>
          <c:cat>
            <c:strRef>
              <c:f>'[2]P1 (2)'!$B$20:$E$20</c:f>
              <c:strCache>
                <c:ptCount val="4"/>
                <c:pt idx="0">
                  <c:v>Unidades</c:v>
                </c:pt>
                <c:pt idx="1">
                  <c:v>CxP 1K U</c:v>
                </c:pt>
                <c:pt idx="2">
                  <c:v>CxP 1K U</c:v>
                </c:pt>
                <c:pt idx="3">
                  <c:v>CxP 3K U</c:v>
                </c:pt>
              </c:strCache>
            </c:strRef>
          </c:cat>
          <c:val>
            <c:numRef>
              <c:f>'[2]P1 (2)'!$C$21:$E$21</c:f>
              <c:numCache>
                <c:formatCode>_-* #,##0.00_-;\-* #,##0.00_-;_-* "-"??_-;_-@_-</c:formatCode>
                <c:ptCount val="3"/>
                <c:pt idx="0">
                  <c:v>1900</c:v>
                </c:pt>
                <c:pt idx="1">
                  <c:v>3000</c:v>
                </c:pt>
                <c:pt idx="2">
                  <c:v>4100</c:v>
                </c:pt>
              </c:numCache>
            </c:numRef>
          </c:val>
          <c:smooth val="0"/>
          <c:extLst>
            <c:ext xmlns:c16="http://schemas.microsoft.com/office/drawing/2014/chart" uri="{C3380CC4-5D6E-409C-BE32-E72D297353CC}">
              <c16:uniqueId val="{00000000-26E4-4C44-BF26-25602408E79E}"/>
            </c:ext>
          </c:extLst>
        </c:ser>
        <c:ser>
          <c:idx val="1"/>
          <c:order val="1"/>
          <c:tx>
            <c:strRef>
              <c:f>'[2]P1 (2)'!$A$22</c:f>
              <c:strCache>
                <c:ptCount val="1"/>
                <c:pt idx="0">
                  <c:v>Alternativa B</c:v>
                </c:pt>
              </c:strCache>
            </c:strRef>
          </c:tx>
          <c:spPr>
            <a:ln w="28575" cap="rnd">
              <a:solidFill>
                <a:schemeClr val="accent2"/>
              </a:solidFill>
              <a:round/>
            </a:ln>
            <a:effectLst/>
          </c:spPr>
          <c:marker>
            <c:symbol val="none"/>
          </c:marker>
          <c:cat>
            <c:strRef>
              <c:f>'[2]P1 (2)'!$B$20:$E$20</c:f>
              <c:strCache>
                <c:ptCount val="4"/>
                <c:pt idx="0">
                  <c:v>Unidades</c:v>
                </c:pt>
                <c:pt idx="1">
                  <c:v>CxP 1K U</c:v>
                </c:pt>
                <c:pt idx="2">
                  <c:v>CxP 1K U</c:v>
                </c:pt>
                <c:pt idx="3">
                  <c:v>CxP 3K U</c:v>
                </c:pt>
              </c:strCache>
            </c:strRef>
          </c:cat>
          <c:val>
            <c:numRef>
              <c:f>'[2]P1 (2)'!$C$22:$E$22</c:f>
              <c:numCache>
                <c:formatCode>_-* #,##0.00_-;\-* #,##0.00_-;_-* "-"??_-;_-@_-</c:formatCode>
                <c:ptCount val="3"/>
                <c:pt idx="0">
                  <c:v>1800</c:v>
                </c:pt>
                <c:pt idx="1">
                  <c:v>2500</c:v>
                </c:pt>
                <c:pt idx="2">
                  <c:v>3200</c:v>
                </c:pt>
              </c:numCache>
            </c:numRef>
          </c:val>
          <c:smooth val="0"/>
          <c:extLst>
            <c:ext xmlns:c16="http://schemas.microsoft.com/office/drawing/2014/chart" uri="{C3380CC4-5D6E-409C-BE32-E72D297353CC}">
              <c16:uniqueId val="{00000001-26E4-4C44-BF26-25602408E79E}"/>
            </c:ext>
          </c:extLst>
        </c:ser>
        <c:ser>
          <c:idx val="2"/>
          <c:order val="2"/>
          <c:tx>
            <c:strRef>
              <c:f>'[2]P1 (2)'!$A$23</c:f>
              <c:strCache>
                <c:ptCount val="1"/>
                <c:pt idx="0">
                  <c:v>Alternativa C</c:v>
                </c:pt>
              </c:strCache>
            </c:strRef>
          </c:tx>
          <c:spPr>
            <a:ln w="28575" cap="rnd">
              <a:solidFill>
                <a:schemeClr val="accent3"/>
              </a:solidFill>
              <a:round/>
            </a:ln>
            <a:effectLst/>
          </c:spPr>
          <c:marker>
            <c:symbol val="none"/>
          </c:marker>
          <c:cat>
            <c:strRef>
              <c:f>'[2]P1 (2)'!$B$20:$E$20</c:f>
              <c:strCache>
                <c:ptCount val="4"/>
                <c:pt idx="0">
                  <c:v>Unidades</c:v>
                </c:pt>
                <c:pt idx="1">
                  <c:v>CxP 1K U</c:v>
                </c:pt>
                <c:pt idx="2">
                  <c:v>CxP 1K U</c:v>
                </c:pt>
                <c:pt idx="3">
                  <c:v>CxP 3K U</c:v>
                </c:pt>
              </c:strCache>
            </c:strRef>
          </c:cat>
          <c:val>
            <c:numRef>
              <c:f>'[2]P1 (2)'!$C$23:$E$23</c:f>
              <c:numCache>
                <c:formatCode>_-* #,##0.00_-;\-* #,##0.00_-;_-* "-"??_-;_-@_-</c:formatCode>
                <c:ptCount val="3"/>
                <c:pt idx="0">
                  <c:v>2200</c:v>
                </c:pt>
                <c:pt idx="1">
                  <c:v>2600</c:v>
                </c:pt>
                <c:pt idx="2">
                  <c:v>3000</c:v>
                </c:pt>
              </c:numCache>
            </c:numRef>
          </c:val>
          <c:smooth val="0"/>
          <c:extLst>
            <c:ext xmlns:c16="http://schemas.microsoft.com/office/drawing/2014/chart" uri="{C3380CC4-5D6E-409C-BE32-E72D297353CC}">
              <c16:uniqueId val="{00000002-26E4-4C44-BF26-25602408E79E}"/>
            </c:ext>
          </c:extLst>
        </c:ser>
        <c:dLbls>
          <c:showLegendKey val="0"/>
          <c:showVal val="0"/>
          <c:showCatName val="0"/>
          <c:showSerName val="0"/>
          <c:showPercent val="0"/>
          <c:showBubbleSize val="0"/>
        </c:dLbls>
        <c:smooth val="0"/>
        <c:axId val="124832687"/>
        <c:axId val="1500803631"/>
      </c:lineChart>
      <c:catAx>
        <c:axId val="12483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Costo total</a:t>
                </a:r>
              </a:p>
            </c:rich>
          </c:tx>
          <c:layout>
            <c:manualLayout>
              <c:xMode val="edge"/>
              <c:yMode val="edge"/>
              <c:x val="0.50654026375537398"/>
              <c:y val="0.762307287799695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803631"/>
        <c:crosses val="autoZero"/>
        <c:auto val="1"/>
        <c:lblAlgn val="ctr"/>
        <c:lblOffset val="100"/>
        <c:noMultiLvlLbl val="0"/>
      </c:catAx>
      <c:valAx>
        <c:axId val="150080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de Planchas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32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Energía Eléctrica en Aceros de Guatemala</a:t>
            </a:r>
          </a:p>
        </c:rich>
      </c:tx>
      <c:layout>
        <c:manualLayout>
          <c:xMode val="edge"/>
          <c:yMode val="edge"/>
          <c:x val="4.5115164712627352E-2"/>
          <c:y val="3.22580645161290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'P2'!$D$16</c:f>
              <c:strCache>
                <c:ptCount val="1"/>
                <c:pt idx="0">
                  <c:v>Demanda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9.8843881989701191E-2"/>
                  <c:y val="-0.221236640999985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'P2'!$B$17:$B$23</c:f>
              <c:numCache>
                <c:formatCode>General</c:formatCode>
                <c:ptCount val="7"/>
                <c:pt idx="0">
                  <c:v>2017</c:v>
                </c:pt>
                <c:pt idx="1">
                  <c:v>2018</c:v>
                </c:pt>
                <c:pt idx="2">
                  <c:v>2019</c:v>
                </c:pt>
                <c:pt idx="3">
                  <c:v>2020</c:v>
                </c:pt>
                <c:pt idx="4">
                  <c:v>2021</c:v>
                </c:pt>
                <c:pt idx="5">
                  <c:v>2022</c:v>
                </c:pt>
                <c:pt idx="6">
                  <c:v>2023</c:v>
                </c:pt>
              </c:numCache>
            </c:numRef>
          </c:xVal>
          <c:yVal>
            <c:numRef>
              <c:f>'P2'!$D$17:$D$23</c:f>
              <c:numCache>
                <c:formatCode>General</c:formatCode>
                <c:ptCount val="7"/>
                <c:pt idx="0">
                  <c:v>74</c:v>
                </c:pt>
                <c:pt idx="1">
                  <c:v>79</c:v>
                </c:pt>
                <c:pt idx="2">
                  <c:v>80</c:v>
                </c:pt>
                <c:pt idx="3">
                  <c:v>90</c:v>
                </c:pt>
                <c:pt idx="4">
                  <c:v>105</c:v>
                </c:pt>
                <c:pt idx="5">
                  <c:v>142</c:v>
                </c:pt>
                <c:pt idx="6">
                  <c:v>122</c:v>
                </c:pt>
              </c:numCache>
            </c:numRef>
          </c:yVal>
          <c:smooth val="0"/>
          <c:extLst>
            <c:ext xmlns:c16="http://schemas.microsoft.com/office/drawing/2014/chart" uri="{C3380CC4-5D6E-409C-BE32-E72D297353CC}">
              <c16:uniqueId val="{00000000-4B09-41E5-B727-8BE0F5BF7794}"/>
            </c:ext>
          </c:extLst>
        </c:ser>
        <c:dLbls>
          <c:showLegendKey val="0"/>
          <c:showVal val="0"/>
          <c:showCatName val="0"/>
          <c:showSerName val="0"/>
          <c:showPercent val="0"/>
          <c:showBubbleSize val="0"/>
        </c:dLbls>
        <c:axId val="1955300416"/>
        <c:axId val="947034928"/>
      </c:scatterChart>
      <c:valAx>
        <c:axId val="1955300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Año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034928"/>
        <c:crosses val="autoZero"/>
        <c:crossBetween val="midCat"/>
      </c:valAx>
      <c:valAx>
        <c:axId val="94703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Demanda de energía (megavatios)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0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dk1"/>
                </a:solidFill>
                <a:latin typeface="+mn-lt"/>
                <a:ea typeface="+mn-ea"/>
                <a:cs typeface="+mn-cs"/>
              </a:defRPr>
            </a:pPr>
            <a:r>
              <a:rPr lang="es-CO" sz="1200" b="1"/>
              <a:t>Demanda pronosticada con método de suavización exponencial doble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strRef>
              <c:f>'P4 '!$B$21</c:f>
              <c:strCache>
                <c:ptCount val="1"/>
                <c:pt idx="0">
                  <c:v>Demanda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'P4 '!$B$22:$B$31</c:f>
              <c:numCache>
                <c:formatCode>General</c:formatCode>
                <c:ptCount val="10"/>
                <c:pt idx="0">
                  <c:v>12</c:v>
                </c:pt>
                <c:pt idx="1">
                  <c:v>17</c:v>
                </c:pt>
                <c:pt idx="2">
                  <c:v>20</c:v>
                </c:pt>
                <c:pt idx="3">
                  <c:v>19</c:v>
                </c:pt>
                <c:pt idx="4">
                  <c:v>24</c:v>
                </c:pt>
                <c:pt idx="5">
                  <c:v>21</c:v>
                </c:pt>
                <c:pt idx="6">
                  <c:v>31</c:v>
                </c:pt>
                <c:pt idx="7">
                  <c:v>28</c:v>
                </c:pt>
                <c:pt idx="8">
                  <c:v>36</c:v>
                </c:pt>
              </c:numCache>
            </c:numRef>
          </c:val>
          <c:smooth val="0"/>
          <c:extLst>
            <c:ext xmlns:c16="http://schemas.microsoft.com/office/drawing/2014/chart" uri="{C3380CC4-5D6E-409C-BE32-E72D297353CC}">
              <c16:uniqueId val="{00000000-EF81-4B75-8B72-7917472B9292}"/>
            </c:ext>
          </c:extLst>
        </c:ser>
        <c:ser>
          <c:idx val="1"/>
          <c:order val="1"/>
          <c:tx>
            <c:strRef>
              <c:f>'P4 '!$E$21</c:f>
              <c:strCache>
                <c:ptCount val="1"/>
                <c:pt idx="0">
                  <c:v>Pronóstico con tendencia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'P4 '!$E$22:$E$31</c:f>
              <c:numCache>
                <c:formatCode>0.00</c:formatCode>
                <c:ptCount val="10"/>
                <c:pt idx="0">
                  <c:v>13</c:v>
                </c:pt>
                <c:pt idx="1">
                  <c:v>13.88</c:v>
                </c:pt>
                <c:pt idx="2">
                  <c:v>19.054400000000001</c:v>
                </c:pt>
                <c:pt idx="3">
                  <c:v>22.791871999999998</c:v>
                </c:pt>
                <c:pt idx="4">
                  <c:v>21.525967360000003</c:v>
                </c:pt>
                <c:pt idx="5">
                  <c:v>26.064476876800004</c:v>
                </c:pt>
                <c:pt idx="6">
                  <c:v>22.951546179584</c:v>
                </c:pt>
                <c:pt idx="7">
                  <c:v>32.904465262673916</c:v>
                </c:pt>
                <c:pt idx="8">
                  <c:v>30.925620195236245</c:v>
                </c:pt>
                <c:pt idx="9">
                  <c:v>38.553652719273117</c:v>
                </c:pt>
              </c:numCache>
            </c:numRef>
          </c:val>
          <c:smooth val="0"/>
          <c:extLst>
            <c:ext xmlns:c16="http://schemas.microsoft.com/office/drawing/2014/chart" uri="{C3380CC4-5D6E-409C-BE32-E72D297353CC}">
              <c16:uniqueId val="{00000001-EF81-4B75-8B72-7917472B9292}"/>
            </c:ext>
          </c:extLst>
        </c:ser>
        <c:dLbls>
          <c:showLegendKey val="0"/>
          <c:showVal val="0"/>
          <c:showCatName val="0"/>
          <c:showSerName val="0"/>
          <c:showPercent val="0"/>
          <c:showBubbleSize val="0"/>
        </c:dLbls>
        <c:marker val="1"/>
        <c:smooth val="0"/>
        <c:axId val="245370640"/>
        <c:axId val="245369072"/>
      </c:lineChart>
      <c:catAx>
        <c:axId val="24537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s-CO"/>
                  <a:t>Periodos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45369072"/>
        <c:crosses val="autoZero"/>
        <c:auto val="1"/>
        <c:lblAlgn val="ctr"/>
        <c:lblOffset val="100"/>
        <c:noMultiLvlLbl val="0"/>
      </c:catAx>
      <c:valAx>
        <c:axId val="24536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s-CO"/>
                  <a:t>Unidades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4537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dk1"/>
                </a:solidFill>
                <a:latin typeface="+mn-lt"/>
                <a:ea typeface="+mn-ea"/>
                <a:cs typeface="+mn-cs"/>
              </a:defRPr>
            </a:pPr>
            <a:r>
              <a:rPr lang="es-CO" sz="1200" b="1"/>
              <a:t>Demanda pronosticada con método de suavización exponencial doble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strRef>
              <c:f>'P4 '!$B$21</c:f>
              <c:strCache>
                <c:ptCount val="1"/>
                <c:pt idx="0">
                  <c:v>Demanda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'P4 '!$B$22:$B$31</c:f>
              <c:numCache>
                <c:formatCode>General</c:formatCode>
                <c:ptCount val="10"/>
                <c:pt idx="0">
                  <c:v>12</c:v>
                </c:pt>
                <c:pt idx="1">
                  <c:v>17</c:v>
                </c:pt>
                <c:pt idx="2">
                  <c:v>20</c:v>
                </c:pt>
                <c:pt idx="3">
                  <c:v>19</c:v>
                </c:pt>
                <c:pt idx="4">
                  <c:v>24</c:v>
                </c:pt>
                <c:pt idx="5">
                  <c:v>21</c:v>
                </c:pt>
                <c:pt idx="6">
                  <c:v>31</c:v>
                </c:pt>
                <c:pt idx="7">
                  <c:v>28</c:v>
                </c:pt>
                <c:pt idx="8">
                  <c:v>36</c:v>
                </c:pt>
              </c:numCache>
            </c:numRef>
          </c:val>
          <c:smooth val="0"/>
          <c:extLst>
            <c:ext xmlns:c16="http://schemas.microsoft.com/office/drawing/2014/chart" uri="{C3380CC4-5D6E-409C-BE32-E72D297353CC}">
              <c16:uniqueId val="{00000000-B6C8-4800-835C-0E6316DD286E}"/>
            </c:ext>
          </c:extLst>
        </c:ser>
        <c:ser>
          <c:idx val="1"/>
          <c:order val="1"/>
          <c:tx>
            <c:strRef>
              <c:f>'P4 '!$E$21</c:f>
              <c:strCache>
                <c:ptCount val="1"/>
                <c:pt idx="0">
                  <c:v>Pronóstico con tendencia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'P4 '!$E$22:$E$31</c:f>
              <c:numCache>
                <c:formatCode>0.00</c:formatCode>
                <c:ptCount val="10"/>
                <c:pt idx="0">
                  <c:v>13</c:v>
                </c:pt>
                <c:pt idx="1">
                  <c:v>13.88</c:v>
                </c:pt>
                <c:pt idx="2">
                  <c:v>19.054400000000001</c:v>
                </c:pt>
                <c:pt idx="3">
                  <c:v>22.791871999999998</c:v>
                </c:pt>
                <c:pt idx="4">
                  <c:v>21.525967360000003</c:v>
                </c:pt>
                <c:pt idx="5">
                  <c:v>26.064476876800004</c:v>
                </c:pt>
                <c:pt idx="6">
                  <c:v>22.951546179584</c:v>
                </c:pt>
                <c:pt idx="7">
                  <c:v>32.904465262673916</c:v>
                </c:pt>
                <c:pt idx="8">
                  <c:v>30.925620195236245</c:v>
                </c:pt>
                <c:pt idx="9">
                  <c:v>38.553652719273117</c:v>
                </c:pt>
              </c:numCache>
            </c:numRef>
          </c:val>
          <c:smooth val="0"/>
          <c:extLst>
            <c:ext xmlns:c16="http://schemas.microsoft.com/office/drawing/2014/chart" uri="{C3380CC4-5D6E-409C-BE32-E72D297353CC}">
              <c16:uniqueId val="{00000001-B6C8-4800-835C-0E6316DD286E}"/>
            </c:ext>
          </c:extLst>
        </c:ser>
        <c:dLbls>
          <c:showLegendKey val="0"/>
          <c:showVal val="0"/>
          <c:showCatName val="0"/>
          <c:showSerName val="0"/>
          <c:showPercent val="0"/>
          <c:showBubbleSize val="0"/>
        </c:dLbls>
        <c:marker val="1"/>
        <c:smooth val="0"/>
        <c:axId val="245370640"/>
        <c:axId val="245369072"/>
      </c:lineChart>
      <c:catAx>
        <c:axId val="24537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s-CO"/>
                  <a:t>Periodos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45369072"/>
        <c:crosses val="autoZero"/>
        <c:auto val="1"/>
        <c:lblAlgn val="ctr"/>
        <c:lblOffset val="100"/>
        <c:noMultiLvlLbl val="0"/>
      </c:catAx>
      <c:valAx>
        <c:axId val="24536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s-CO"/>
                  <a:t>Unidades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4537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image" Target="../media/image2.png"/><Relationship Id="rId6" Type="http://schemas.microsoft.com/office/2007/relationships/hdphoto" Target="../media/hdphoto2.wdp"/><Relationship Id="rId5" Type="http://schemas.openxmlformats.org/officeDocument/2006/relationships/image" Target="../media/image4.png"/><Relationship Id="rId10" Type="http://schemas.microsoft.com/office/2007/relationships/hdphoto" Target="../media/hdphoto4.wdp"/><Relationship Id="rId4" Type="http://schemas.microsoft.com/office/2007/relationships/hdphoto" Target="../media/hdphoto1.wdp"/><Relationship Id="rId9"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chart" Target="../charts/chart3.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5862</xdr:colOff>
      <xdr:row>0</xdr:row>
      <xdr:rowOff>0</xdr:rowOff>
    </xdr:from>
    <xdr:to>
      <xdr:col>5</xdr:col>
      <xdr:colOff>850819</xdr:colOff>
      <xdr:row>12</xdr:row>
      <xdr:rowOff>35217</xdr:rowOff>
    </xdr:to>
    <xdr:pic>
      <xdr:nvPicPr>
        <xdr:cNvPr id="2" name="Imagen 1">
          <a:extLst>
            <a:ext uri="{FF2B5EF4-FFF2-40B4-BE49-F238E27FC236}">
              <a16:creationId xmlns:a16="http://schemas.microsoft.com/office/drawing/2014/main" id="{8644090C-B6E0-78D6-0E07-E18F1F286635}"/>
            </a:ext>
          </a:extLst>
        </xdr:cNvPr>
        <xdr:cNvPicPr>
          <a:picLocks noChangeAspect="1"/>
        </xdr:cNvPicPr>
      </xdr:nvPicPr>
      <xdr:blipFill>
        <a:blip xmlns:r="http://schemas.openxmlformats.org/officeDocument/2006/relationships" r:embed="rId1"/>
        <a:stretch>
          <a:fillRect/>
        </a:stretch>
      </xdr:blipFill>
      <xdr:spPr>
        <a:xfrm>
          <a:off x="5862" y="0"/>
          <a:ext cx="5587977" cy="2215709"/>
        </a:xfrm>
        <a:prstGeom prst="rect">
          <a:avLst/>
        </a:prstGeom>
      </xdr:spPr>
    </xdr:pic>
    <xdr:clientData/>
  </xdr:twoCellAnchor>
  <xdr:twoCellAnchor>
    <xdr:from>
      <xdr:col>1</xdr:col>
      <xdr:colOff>241939</xdr:colOff>
      <xdr:row>30</xdr:row>
      <xdr:rowOff>42422</xdr:rowOff>
    </xdr:from>
    <xdr:to>
      <xdr:col>6</xdr:col>
      <xdr:colOff>170329</xdr:colOff>
      <xdr:row>44</xdr:row>
      <xdr:rowOff>107577</xdr:rowOff>
    </xdr:to>
    <xdr:graphicFrame macro="">
      <xdr:nvGraphicFramePr>
        <xdr:cNvPr id="6" name="Gráfico 6">
          <a:extLst>
            <a:ext uri="{FF2B5EF4-FFF2-40B4-BE49-F238E27FC236}">
              <a16:creationId xmlns:a16="http://schemas.microsoft.com/office/drawing/2014/main" id="{24BAC151-670C-4632-9A94-64D79E97F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260266</xdr:colOff>
      <xdr:row>12</xdr:row>
      <xdr:rowOff>81160</xdr:rowOff>
    </xdr:to>
    <xdr:pic>
      <xdr:nvPicPr>
        <xdr:cNvPr id="2" name="Imagen 1">
          <a:extLst>
            <a:ext uri="{FF2B5EF4-FFF2-40B4-BE49-F238E27FC236}">
              <a16:creationId xmlns:a16="http://schemas.microsoft.com/office/drawing/2014/main" id="{8601A792-537E-B7BD-2C9D-7D774959A65E}"/>
            </a:ext>
          </a:extLst>
        </xdr:cNvPr>
        <xdr:cNvPicPr>
          <a:picLocks noChangeAspect="1"/>
        </xdr:cNvPicPr>
      </xdr:nvPicPr>
      <xdr:blipFill>
        <a:blip xmlns:r="http://schemas.openxmlformats.org/officeDocument/2006/relationships" r:embed="rId1"/>
        <a:stretch>
          <a:fillRect/>
        </a:stretch>
      </xdr:blipFill>
      <xdr:spPr>
        <a:xfrm>
          <a:off x="0" y="0"/>
          <a:ext cx="6005746" cy="2275720"/>
        </a:xfrm>
        <a:prstGeom prst="rect">
          <a:avLst/>
        </a:prstGeom>
      </xdr:spPr>
    </xdr:pic>
    <xdr:clientData/>
  </xdr:twoCellAnchor>
  <xdr:twoCellAnchor>
    <xdr:from>
      <xdr:col>1</xdr:col>
      <xdr:colOff>0</xdr:colOff>
      <xdr:row>25</xdr:row>
      <xdr:rowOff>144780</xdr:rowOff>
    </xdr:from>
    <xdr:to>
      <xdr:col>5</xdr:col>
      <xdr:colOff>632460</xdr:colOff>
      <xdr:row>38</xdr:row>
      <xdr:rowOff>129540</xdr:rowOff>
    </xdr:to>
    <xdr:graphicFrame macro="">
      <xdr:nvGraphicFramePr>
        <xdr:cNvPr id="3" name="Gráfico 2">
          <a:extLst>
            <a:ext uri="{FF2B5EF4-FFF2-40B4-BE49-F238E27FC236}">
              <a16:creationId xmlns:a16="http://schemas.microsoft.com/office/drawing/2014/main" id="{EE6DF724-93E2-3B8D-81E8-233003F27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632461</xdr:colOff>
      <xdr:row>14</xdr:row>
      <xdr:rowOff>152401</xdr:rowOff>
    </xdr:from>
    <xdr:to>
      <xdr:col>7</xdr:col>
      <xdr:colOff>281941</xdr:colOff>
      <xdr:row>17</xdr:row>
      <xdr:rowOff>143155</xdr:rowOff>
    </xdr:to>
    <xdr:pic>
      <xdr:nvPicPr>
        <xdr:cNvPr id="4" name="Imagen 3">
          <a:extLst>
            <a:ext uri="{FF2B5EF4-FFF2-40B4-BE49-F238E27FC236}">
              <a16:creationId xmlns:a16="http://schemas.microsoft.com/office/drawing/2014/main" id="{87A023A7-EDE0-6D21-F6C1-D44D0F5E6B5A}"/>
            </a:ext>
          </a:extLst>
        </xdr:cNvPr>
        <xdr:cNvPicPr>
          <a:picLocks noChangeAspect="1"/>
        </xdr:cNvPicPr>
      </xdr:nvPicPr>
      <xdr:blipFill>
        <a:blip xmlns:r="http://schemas.openxmlformats.org/officeDocument/2006/relationships" r:embed="rId3">
          <a:grayscl/>
          <a:extLst>
            <a:ext uri="{BEBA8EAE-BF5A-486C-A8C5-ECC9F3942E4B}">
              <a14:imgProps xmlns:a14="http://schemas.microsoft.com/office/drawing/2010/main">
                <a14:imgLayer r:embed="rId4">
                  <a14:imgEffect>
                    <a14:brightnessContrast bright="20000" contrast="20000"/>
                  </a14:imgEffect>
                </a14:imgLayer>
              </a14:imgProps>
            </a:ext>
          </a:extLst>
        </a:blip>
        <a:stretch>
          <a:fillRect/>
        </a:stretch>
      </xdr:blipFill>
      <xdr:spPr>
        <a:xfrm>
          <a:off x="5387341" y="2712721"/>
          <a:ext cx="640080" cy="539394"/>
        </a:xfrm>
        <a:prstGeom prst="rect">
          <a:avLst/>
        </a:prstGeom>
      </xdr:spPr>
    </xdr:pic>
    <xdr:clientData/>
  </xdr:twoCellAnchor>
  <xdr:twoCellAnchor editAs="oneCell">
    <xdr:from>
      <xdr:col>6</xdr:col>
      <xdr:colOff>632460</xdr:colOff>
      <xdr:row>18</xdr:row>
      <xdr:rowOff>83821</xdr:rowOff>
    </xdr:from>
    <xdr:to>
      <xdr:col>7</xdr:col>
      <xdr:colOff>282542</xdr:colOff>
      <xdr:row>21</xdr:row>
      <xdr:rowOff>76201</xdr:rowOff>
    </xdr:to>
    <xdr:pic>
      <xdr:nvPicPr>
        <xdr:cNvPr id="5" name="Imagen 4">
          <a:extLst>
            <a:ext uri="{FF2B5EF4-FFF2-40B4-BE49-F238E27FC236}">
              <a16:creationId xmlns:a16="http://schemas.microsoft.com/office/drawing/2014/main" id="{C5E384C4-AE7A-DE99-E2B6-BBFD36815598}"/>
            </a:ext>
          </a:extLst>
        </xdr:cNvPr>
        <xdr:cNvPicPr>
          <a:picLocks noChangeAspect="1"/>
        </xdr:cNvPicPr>
      </xdr:nvPicPr>
      <xdr:blipFill>
        <a:blip xmlns:r="http://schemas.openxmlformats.org/officeDocument/2006/relationships" r:embed="rId5">
          <a:grayscl/>
          <a:extLst>
            <a:ext uri="{BEBA8EAE-BF5A-486C-A8C5-ECC9F3942E4B}">
              <a14:imgProps xmlns:a14="http://schemas.microsoft.com/office/drawing/2010/main">
                <a14:imgLayer r:embed="rId6">
                  <a14:imgEffect>
                    <a14:brightnessContrast bright="20000" contrast="20000"/>
                  </a14:imgEffect>
                </a14:imgLayer>
              </a14:imgProps>
            </a:ext>
          </a:extLst>
        </a:blip>
        <a:stretch>
          <a:fillRect/>
        </a:stretch>
      </xdr:blipFill>
      <xdr:spPr>
        <a:xfrm>
          <a:off x="5387340" y="3375661"/>
          <a:ext cx="640682" cy="541020"/>
        </a:xfrm>
        <a:prstGeom prst="rect">
          <a:avLst/>
        </a:prstGeom>
      </xdr:spPr>
    </xdr:pic>
    <xdr:clientData/>
  </xdr:twoCellAnchor>
  <xdr:twoCellAnchor editAs="oneCell">
    <xdr:from>
      <xdr:col>6</xdr:col>
      <xdr:colOff>266701</xdr:colOff>
      <xdr:row>22</xdr:row>
      <xdr:rowOff>33859</xdr:rowOff>
    </xdr:from>
    <xdr:to>
      <xdr:col>7</xdr:col>
      <xdr:colOff>381000</xdr:colOff>
      <xdr:row>24</xdr:row>
      <xdr:rowOff>95327</xdr:rowOff>
    </xdr:to>
    <xdr:pic>
      <xdr:nvPicPr>
        <xdr:cNvPr id="6" name="Imagen 5">
          <a:extLst>
            <a:ext uri="{FF2B5EF4-FFF2-40B4-BE49-F238E27FC236}">
              <a16:creationId xmlns:a16="http://schemas.microsoft.com/office/drawing/2014/main" id="{FE71D64C-3833-61E2-8EA9-FAF7054FE9E7}"/>
            </a:ext>
          </a:extLst>
        </xdr:cNvPr>
        <xdr:cNvPicPr>
          <a:picLocks noChangeAspect="1"/>
        </xdr:cNvPicPr>
      </xdr:nvPicPr>
      <xdr:blipFill>
        <a:blip xmlns:r="http://schemas.openxmlformats.org/officeDocument/2006/relationships" r:embed="rId7">
          <a:grayscl/>
          <a:extLst>
            <a:ext uri="{BEBA8EAE-BF5A-486C-A8C5-ECC9F3942E4B}">
              <a14:imgProps xmlns:a14="http://schemas.microsoft.com/office/drawing/2010/main">
                <a14:imgLayer r:embed="rId8">
                  <a14:imgEffect>
                    <a14:brightnessContrast bright="20000" contrast="20000"/>
                  </a14:imgEffect>
                </a14:imgLayer>
              </a14:imgProps>
            </a:ext>
          </a:extLst>
        </a:blip>
        <a:stretch>
          <a:fillRect/>
        </a:stretch>
      </xdr:blipFill>
      <xdr:spPr>
        <a:xfrm>
          <a:off x="5021581" y="4057219"/>
          <a:ext cx="1104899" cy="427228"/>
        </a:xfrm>
        <a:prstGeom prst="rect">
          <a:avLst/>
        </a:prstGeom>
      </xdr:spPr>
    </xdr:pic>
    <xdr:clientData/>
  </xdr:twoCellAnchor>
  <xdr:twoCellAnchor editAs="oneCell">
    <xdr:from>
      <xdr:col>6</xdr:col>
      <xdr:colOff>541020</xdr:colOff>
      <xdr:row>25</xdr:row>
      <xdr:rowOff>30480</xdr:rowOff>
    </xdr:from>
    <xdr:to>
      <xdr:col>7</xdr:col>
      <xdr:colOff>304800</xdr:colOff>
      <xdr:row>26</xdr:row>
      <xdr:rowOff>147955</xdr:rowOff>
    </xdr:to>
    <xdr:pic>
      <xdr:nvPicPr>
        <xdr:cNvPr id="7" name="Imagen 6">
          <a:extLst>
            <a:ext uri="{FF2B5EF4-FFF2-40B4-BE49-F238E27FC236}">
              <a16:creationId xmlns:a16="http://schemas.microsoft.com/office/drawing/2014/main" id="{92BFC4F1-431F-064C-DD6C-5CDE02583F4B}"/>
            </a:ext>
          </a:extLst>
        </xdr:cNvPr>
        <xdr:cNvPicPr>
          <a:picLocks noChangeAspect="1"/>
        </xdr:cNvPicPr>
      </xdr:nvPicPr>
      <xdr:blipFill>
        <a:blip xmlns:r="http://schemas.openxmlformats.org/officeDocument/2006/relationships" r:embed="rId9">
          <a:grayscl/>
          <a:extLst>
            <a:ext uri="{BEBA8EAE-BF5A-486C-A8C5-ECC9F3942E4B}">
              <a14:imgProps xmlns:a14="http://schemas.microsoft.com/office/drawing/2010/main">
                <a14:imgLayer r:embed="rId10">
                  <a14:imgEffect>
                    <a14:brightnessContrast bright="20000" contrast="20000"/>
                  </a14:imgEffect>
                </a14:imgLayer>
              </a14:imgProps>
            </a:ext>
          </a:extLst>
        </a:blip>
        <a:stretch>
          <a:fillRect/>
        </a:stretch>
      </xdr:blipFill>
      <xdr:spPr>
        <a:xfrm>
          <a:off x="5295900" y="4602480"/>
          <a:ext cx="754380" cy="3003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753724</xdr:colOff>
      <xdr:row>7</xdr:row>
      <xdr:rowOff>137160</xdr:rowOff>
    </xdr:to>
    <xdr:pic>
      <xdr:nvPicPr>
        <xdr:cNvPr id="2" name="Imagen 1">
          <a:extLst>
            <a:ext uri="{FF2B5EF4-FFF2-40B4-BE49-F238E27FC236}">
              <a16:creationId xmlns:a16="http://schemas.microsoft.com/office/drawing/2014/main" id="{BCC37EA0-F1DB-5284-25A7-AE9AD9815234}"/>
            </a:ext>
          </a:extLst>
        </xdr:cNvPr>
        <xdr:cNvPicPr>
          <a:picLocks noChangeAspect="1"/>
        </xdr:cNvPicPr>
      </xdr:nvPicPr>
      <xdr:blipFill>
        <a:blip xmlns:r="http://schemas.openxmlformats.org/officeDocument/2006/relationships" r:embed="rId1"/>
        <a:stretch>
          <a:fillRect/>
        </a:stretch>
      </xdr:blipFill>
      <xdr:spPr>
        <a:xfrm>
          <a:off x="0" y="0"/>
          <a:ext cx="6453484" cy="14173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116541</xdr:colOff>
      <xdr:row>31</xdr:row>
      <xdr:rowOff>103416</xdr:rowOff>
    </xdr:from>
    <xdr:to>
      <xdr:col>5</xdr:col>
      <xdr:colOff>352761</xdr:colOff>
      <xdr:row>49</xdr:row>
      <xdr:rowOff>0</xdr:rowOff>
    </xdr:to>
    <xdr:graphicFrame macro="">
      <xdr:nvGraphicFramePr>
        <xdr:cNvPr id="2" name="Gráfico 1">
          <a:extLst>
            <a:ext uri="{FF2B5EF4-FFF2-40B4-BE49-F238E27FC236}">
              <a16:creationId xmlns:a16="http://schemas.microsoft.com/office/drawing/2014/main" id="{F06320AF-972C-4A73-AB6D-E1B4B1563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1</xdr:rowOff>
    </xdr:from>
    <xdr:ext cx="4404360" cy="3171294"/>
    <xdr:pic>
      <xdr:nvPicPr>
        <xdr:cNvPr id="3" name="Imagen 2">
          <a:extLst>
            <a:ext uri="{FF2B5EF4-FFF2-40B4-BE49-F238E27FC236}">
              <a16:creationId xmlns:a16="http://schemas.microsoft.com/office/drawing/2014/main" id="{39AE5504-E823-427B-956C-75151A9A011E}"/>
            </a:ext>
          </a:extLst>
        </xdr:cNvPr>
        <xdr:cNvPicPr>
          <a:picLocks noChangeAspect="1"/>
        </xdr:cNvPicPr>
      </xdr:nvPicPr>
      <xdr:blipFill>
        <a:blip xmlns:r="http://schemas.openxmlformats.org/officeDocument/2006/relationships" r:embed="rId2"/>
        <a:stretch>
          <a:fillRect/>
        </a:stretch>
      </xdr:blipFill>
      <xdr:spPr>
        <a:xfrm>
          <a:off x="0" y="1"/>
          <a:ext cx="4404360" cy="3171294"/>
        </a:xfrm>
        <a:prstGeom prst="rect">
          <a:avLst/>
        </a:prstGeom>
      </xdr:spPr>
    </xdr:pic>
    <xdr:clientData/>
  </xdr:oneCellAnchor>
  <xdr:oneCellAnchor>
    <xdr:from>
      <xdr:col>5</xdr:col>
      <xdr:colOff>411480</xdr:colOff>
      <xdr:row>20</xdr:row>
      <xdr:rowOff>83820</xdr:rowOff>
    </xdr:from>
    <xdr:ext cx="3945134" cy="484707"/>
    <xdr:pic>
      <xdr:nvPicPr>
        <xdr:cNvPr id="4" name="Imagen 3">
          <a:extLst>
            <a:ext uri="{FF2B5EF4-FFF2-40B4-BE49-F238E27FC236}">
              <a16:creationId xmlns:a16="http://schemas.microsoft.com/office/drawing/2014/main" id="{6C092965-D554-4710-A34F-7D839973E05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21580" y="4046220"/>
          <a:ext cx="3945134" cy="484707"/>
        </a:xfrm>
        <a:prstGeom prst="rect">
          <a:avLst/>
        </a:prstGeom>
      </xdr:spPr>
    </xdr:pic>
    <xdr:clientData/>
  </xdr:oneCellAnchor>
  <xdr:twoCellAnchor>
    <xdr:from>
      <xdr:col>0</xdr:col>
      <xdr:colOff>116541</xdr:colOff>
      <xdr:row>63</xdr:row>
      <xdr:rowOff>103416</xdr:rowOff>
    </xdr:from>
    <xdr:to>
      <xdr:col>5</xdr:col>
      <xdr:colOff>352761</xdr:colOff>
      <xdr:row>81</xdr:row>
      <xdr:rowOff>129540</xdr:rowOff>
    </xdr:to>
    <xdr:graphicFrame macro="">
      <xdr:nvGraphicFramePr>
        <xdr:cNvPr id="5" name="Gráfico 4">
          <a:extLst>
            <a:ext uri="{FF2B5EF4-FFF2-40B4-BE49-F238E27FC236}">
              <a16:creationId xmlns:a16="http://schemas.microsoft.com/office/drawing/2014/main" id="{D63264D4-7857-473A-8076-59360264C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xdr:col>
      <xdr:colOff>411480</xdr:colOff>
      <xdr:row>52</xdr:row>
      <xdr:rowOff>83820</xdr:rowOff>
    </xdr:from>
    <xdr:ext cx="3945134" cy="484707"/>
    <xdr:pic>
      <xdr:nvPicPr>
        <xdr:cNvPr id="6" name="Imagen 5">
          <a:extLst>
            <a:ext uri="{FF2B5EF4-FFF2-40B4-BE49-F238E27FC236}">
              <a16:creationId xmlns:a16="http://schemas.microsoft.com/office/drawing/2014/main" id="{429A2454-794D-4FBD-B6C5-05A8B06BB7A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655833" y="3687632"/>
          <a:ext cx="3945134" cy="48470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53340</xdr:colOff>
      <xdr:row>0</xdr:row>
      <xdr:rowOff>53341</xdr:rowOff>
    </xdr:from>
    <xdr:to>
      <xdr:col>7</xdr:col>
      <xdr:colOff>172633</xdr:colOff>
      <xdr:row>4</xdr:row>
      <xdr:rowOff>117699</xdr:rowOff>
    </xdr:to>
    <xdr:pic>
      <xdr:nvPicPr>
        <xdr:cNvPr id="2" name="Imagen 1">
          <a:extLst>
            <a:ext uri="{FF2B5EF4-FFF2-40B4-BE49-F238E27FC236}">
              <a16:creationId xmlns:a16="http://schemas.microsoft.com/office/drawing/2014/main" id="{F8F20BA5-D987-D023-20B2-0310C193B1BD}"/>
            </a:ext>
          </a:extLst>
        </xdr:cNvPr>
        <xdr:cNvPicPr>
          <a:picLocks noChangeAspect="1"/>
        </xdr:cNvPicPr>
      </xdr:nvPicPr>
      <xdr:blipFill>
        <a:blip xmlns:r="http://schemas.openxmlformats.org/officeDocument/2006/relationships" r:embed="rId1"/>
        <a:stretch>
          <a:fillRect/>
        </a:stretch>
      </xdr:blipFill>
      <xdr:spPr>
        <a:xfrm>
          <a:off x="53340" y="53341"/>
          <a:ext cx="5666653" cy="79587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aura\Downloads\PO1%20-%20parcial%201.xlsx" TargetMode="External"/><Relationship Id="rId1" Type="http://schemas.openxmlformats.org/officeDocument/2006/relationships/externalLinkPath" Target="PO1%20-%20parcial%20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laura\Downloads\Parcial%202%20PO1%20-%20Laura%20Ju&#225;rez.xlsx" TargetMode="External"/><Relationship Id="rId1" Type="http://schemas.openxmlformats.org/officeDocument/2006/relationships/externalLinkPath" Target="Parcial%202%20PO1%20-%20Laura%20Ju&#225;re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blema 2"/>
      <sheetName val="P4  (2)"/>
      <sheetName val="FORMULAS"/>
    </sheetNames>
    <sheetDataSet>
      <sheetData sheetId="0" refreshError="1"/>
      <sheetData sheetId="1">
        <row r="21">
          <cell r="B21" t="str">
            <v>Demanda</v>
          </cell>
          <cell r="E21" t="str">
            <v>Pronóstico con tendencia</v>
          </cell>
        </row>
        <row r="22">
          <cell r="B22">
            <v>12</v>
          </cell>
          <cell r="E22">
            <v>13</v>
          </cell>
        </row>
        <row r="23">
          <cell r="B23">
            <v>17</v>
          </cell>
          <cell r="E23">
            <v>14.72</v>
          </cell>
        </row>
        <row r="24">
          <cell r="B24">
            <v>20</v>
          </cell>
          <cell r="E24">
            <v>17.278400000000001</v>
          </cell>
        </row>
        <row r="25">
          <cell r="B25">
            <v>19</v>
          </cell>
          <cell r="E25">
            <v>20.142848000000004</v>
          </cell>
        </row>
        <row r="26">
          <cell r="B26">
            <v>24</v>
          </cell>
          <cell r="E26">
            <v>22.142978560000003</v>
          </cell>
        </row>
        <row r="27">
          <cell r="B27">
            <v>21</v>
          </cell>
          <cell r="E27">
            <v>24.891644723200002</v>
          </cell>
        </row>
        <row r="28">
          <cell r="B28">
            <v>31</v>
          </cell>
          <cell r="E28">
            <v>26.179246075904004</v>
          </cell>
        </row>
        <row r="29">
          <cell r="B29">
            <v>28</v>
          </cell>
          <cell r="E29">
            <v>29.594987471994884</v>
          </cell>
        </row>
        <row r="30">
          <cell r="B30">
            <v>36</v>
          </cell>
          <cell r="E30">
            <v>31.599981591107998</v>
          </cell>
        </row>
        <row r="31">
          <cell r="E31">
            <v>35.155978359109852</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sumen"/>
      <sheetName val="Problema 1"/>
      <sheetName val="P1 (2)"/>
      <sheetName val="Problema 2"/>
      <sheetName val="Problema 3"/>
      <sheetName val="Problema 4"/>
      <sheetName val="Punto extra"/>
    </sheetNames>
    <sheetDataSet>
      <sheetData sheetId="0"/>
      <sheetData sheetId="1"/>
      <sheetData sheetId="2">
        <row r="20">
          <cell r="B20" t="str">
            <v>Unidades</v>
          </cell>
          <cell r="C20" t="str">
            <v>CxP 1K U</v>
          </cell>
          <cell r="D20" t="str">
            <v>CxP 1K U</v>
          </cell>
          <cell r="E20" t="str">
            <v>CxP 3K U</v>
          </cell>
        </row>
        <row r="21">
          <cell r="A21" t="str">
            <v>Alternativa A</v>
          </cell>
          <cell r="B21">
            <v>1000</v>
          </cell>
          <cell r="C21">
            <v>1900</v>
          </cell>
          <cell r="D21">
            <v>3000</v>
          </cell>
          <cell r="E21">
            <v>4100</v>
          </cell>
        </row>
        <row r="22">
          <cell r="A22" t="str">
            <v>Alternativa B</v>
          </cell>
          <cell r="B22">
            <v>2000</v>
          </cell>
          <cell r="C22">
            <v>1800</v>
          </cell>
          <cell r="D22">
            <v>2500</v>
          </cell>
          <cell r="E22">
            <v>3200</v>
          </cell>
        </row>
        <row r="23">
          <cell r="A23" t="str">
            <v>Alternativa C</v>
          </cell>
          <cell r="B23">
            <v>3000</v>
          </cell>
          <cell r="C23">
            <v>2200</v>
          </cell>
          <cell r="D23">
            <v>2600</v>
          </cell>
          <cell r="E23">
            <v>3000</v>
          </cell>
        </row>
      </sheetData>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C36CD-B5EB-4FFF-A021-DF11BBBDD8B9}">
  <dimension ref="A15:I60"/>
  <sheetViews>
    <sheetView tabSelected="1" zoomScale="85" zoomScaleNormal="85" workbookViewId="0">
      <selection activeCell="A31" sqref="A31"/>
    </sheetView>
  </sheetViews>
  <sheetFormatPr baseColWidth="10" defaultRowHeight="14.4" x14ac:dyDescent="0.3"/>
  <cols>
    <col min="2" max="2" width="17.5546875" customWidth="1"/>
    <col min="3" max="3" width="12.5546875" bestFit="1" customWidth="1"/>
    <col min="4" max="4" width="16" customWidth="1"/>
    <col min="6" max="6" width="14.109375" customWidth="1"/>
    <col min="7" max="7" width="15.88671875" customWidth="1"/>
    <col min="8" max="8" width="16.109375" customWidth="1"/>
    <col min="11" max="11" width="13.5546875" bestFit="1" customWidth="1"/>
  </cols>
  <sheetData>
    <row r="15" spans="1:8" x14ac:dyDescent="0.3">
      <c r="A15" s="4" t="s">
        <v>1</v>
      </c>
      <c r="B15" s="4"/>
      <c r="C15" s="4"/>
      <c r="D15" s="4"/>
      <c r="E15" s="4"/>
      <c r="F15" s="4"/>
      <c r="G15" s="4"/>
    </row>
    <row r="16" spans="1:8" x14ac:dyDescent="0.3">
      <c r="B16" s="7" t="s">
        <v>2</v>
      </c>
      <c r="C16" s="7"/>
      <c r="D16" s="7"/>
      <c r="E16" s="5"/>
      <c r="F16" s="5"/>
      <c r="G16" s="5"/>
      <c r="H16" s="5"/>
    </row>
    <row r="17" spans="1:9" x14ac:dyDescent="0.3">
      <c r="B17" t="s">
        <v>3</v>
      </c>
      <c r="E17" s="52"/>
      <c r="F17" s="52"/>
      <c r="G17" s="52"/>
      <c r="H17" s="51"/>
      <c r="I17" s="9"/>
    </row>
    <row r="18" spans="1:9" x14ac:dyDescent="0.3">
      <c r="B18" t="s">
        <v>4</v>
      </c>
      <c r="E18" s="52"/>
      <c r="F18" s="52"/>
      <c r="G18" s="52"/>
      <c r="H18" s="51"/>
    </row>
    <row r="19" spans="1:9" x14ac:dyDescent="0.3">
      <c r="B19" t="s">
        <v>5</v>
      </c>
      <c r="E19" s="52"/>
      <c r="F19" s="52"/>
      <c r="G19" s="52"/>
      <c r="H19" s="51"/>
    </row>
    <row r="21" spans="1:9" x14ac:dyDescent="0.3">
      <c r="B21" s="53" t="s">
        <v>60</v>
      </c>
      <c r="C21" s="53" t="s">
        <v>64</v>
      </c>
      <c r="D21" s="53" t="s">
        <v>11</v>
      </c>
      <c r="E21" s="1"/>
      <c r="F21" s="1"/>
    </row>
    <row r="22" spans="1:9" x14ac:dyDescent="0.3">
      <c r="B22" s="1" t="s">
        <v>61</v>
      </c>
      <c r="C22" s="55">
        <v>800</v>
      </c>
      <c r="D22" s="55">
        <v>1.1000000000000001</v>
      </c>
      <c r="E22" s="1"/>
      <c r="F22" s="1"/>
    </row>
    <row r="23" spans="1:9" x14ac:dyDescent="0.3">
      <c r="B23" s="1" t="s">
        <v>62</v>
      </c>
      <c r="C23" s="55">
        <v>1100</v>
      </c>
      <c r="D23" s="55">
        <v>0.7</v>
      </c>
      <c r="E23" s="1"/>
      <c r="F23" s="1"/>
    </row>
    <row r="24" spans="1:9" x14ac:dyDescent="0.3">
      <c r="B24" s="1" t="s">
        <v>63</v>
      </c>
      <c r="C24" s="55">
        <v>1800</v>
      </c>
      <c r="D24" s="55">
        <v>0.4</v>
      </c>
      <c r="E24" s="1"/>
      <c r="F24" s="1"/>
    </row>
    <row r="25" spans="1:9" x14ac:dyDescent="0.3">
      <c r="B25" s="1"/>
      <c r="C25" s="1"/>
      <c r="D25" s="1"/>
      <c r="E25" s="1"/>
      <c r="F25" s="1"/>
    </row>
    <row r="26" spans="1:9" x14ac:dyDescent="0.3">
      <c r="B26" s="1"/>
      <c r="C26" s="53" t="s">
        <v>12</v>
      </c>
      <c r="D26" s="53" t="s">
        <v>65</v>
      </c>
      <c r="E26" s="53" t="s">
        <v>65</v>
      </c>
      <c r="F26" s="53" t="s">
        <v>66</v>
      </c>
    </row>
    <row r="27" spans="1:9" x14ac:dyDescent="0.3">
      <c r="B27" s="6" t="s">
        <v>61</v>
      </c>
      <c r="C27" s="56">
        <v>1000</v>
      </c>
      <c r="D27" s="54">
        <f>C22+(1000*D22)</f>
        <v>1900</v>
      </c>
      <c r="E27" s="54">
        <f>C22+(2000*D22)</f>
        <v>3000</v>
      </c>
      <c r="F27" s="54">
        <f>C22+(3000*D22)</f>
        <v>4100</v>
      </c>
    </row>
    <row r="28" spans="1:9" x14ac:dyDescent="0.3">
      <c r="B28" s="6" t="s">
        <v>62</v>
      </c>
      <c r="C28" s="56">
        <v>2000</v>
      </c>
      <c r="D28" s="54">
        <f>C23+(1000*D23)</f>
        <v>1800</v>
      </c>
      <c r="E28" s="54">
        <f>C23+(2000*D23)</f>
        <v>2500</v>
      </c>
      <c r="F28" s="54">
        <f>C23+(3000*D23)</f>
        <v>3200</v>
      </c>
    </row>
    <row r="29" spans="1:9" x14ac:dyDescent="0.3">
      <c r="B29" s="6" t="s">
        <v>63</v>
      </c>
      <c r="C29" s="56">
        <v>3000</v>
      </c>
      <c r="D29" s="54">
        <f>C24+(1000*D24)</f>
        <v>2200</v>
      </c>
      <c r="E29" s="54">
        <f>C24+(2000*D24)</f>
        <v>2600</v>
      </c>
      <c r="F29" s="54">
        <f>C24+(3000*D24)</f>
        <v>3000</v>
      </c>
    </row>
    <row r="30" spans="1:9" x14ac:dyDescent="0.3">
      <c r="B30" s="1"/>
      <c r="C30" s="1"/>
      <c r="D30" s="1"/>
      <c r="E30" s="1"/>
      <c r="F30" s="1"/>
    </row>
    <row r="31" spans="1:9" x14ac:dyDescent="0.3">
      <c r="A31" s="19" t="s">
        <v>9</v>
      </c>
    </row>
    <row r="47" spans="1:6" x14ac:dyDescent="0.3">
      <c r="A47" s="8" t="s">
        <v>6</v>
      </c>
      <c r="B47" s="2" t="s">
        <v>19</v>
      </c>
      <c r="C47" s="2"/>
      <c r="D47" s="2"/>
      <c r="E47" s="2"/>
      <c r="F47" s="2"/>
    </row>
    <row r="48" spans="1:6" x14ac:dyDescent="0.3">
      <c r="A48" s="8"/>
      <c r="B48" s="2"/>
      <c r="C48" s="2"/>
      <c r="D48" s="2"/>
      <c r="E48" s="2"/>
      <c r="F48" s="2"/>
    </row>
    <row r="49" spans="1:6" x14ac:dyDescent="0.3">
      <c r="A49" s="8"/>
      <c r="B49" s="2"/>
      <c r="C49" s="2"/>
      <c r="D49" s="2"/>
      <c r="E49" s="2"/>
      <c r="F49" s="2"/>
    </row>
    <row r="50" spans="1:6" x14ac:dyDescent="0.3">
      <c r="A50" s="8"/>
      <c r="B50" s="2"/>
      <c r="C50" s="2"/>
      <c r="D50" s="2"/>
      <c r="E50" s="2"/>
      <c r="F50" s="2"/>
    </row>
    <row r="51" spans="1:6" x14ac:dyDescent="0.3">
      <c r="A51" s="8"/>
      <c r="B51" s="2"/>
      <c r="C51" s="2"/>
      <c r="D51" s="2"/>
      <c r="E51" s="2"/>
      <c r="F51" s="2"/>
    </row>
    <row r="53" spans="1:6" x14ac:dyDescent="0.3">
      <c r="A53" s="8" t="s">
        <v>7</v>
      </c>
      <c r="B53" s="2" t="s">
        <v>8</v>
      </c>
      <c r="C53" s="2"/>
      <c r="D53" s="2"/>
      <c r="E53" s="2"/>
      <c r="F53" s="2"/>
    </row>
    <row r="54" spans="1:6" x14ac:dyDescent="0.3">
      <c r="B54" s="2"/>
      <c r="C54" s="2"/>
      <c r="D54" s="2"/>
      <c r="E54" s="2"/>
      <c r="F54" s="2"/>
    </row>
    <row r="55" spans="1:6" x14ac:dyDescent="0.3">
      <c r="B55" s="2"/>
      <c r="C55" s="2"/>
      <c r="D55" s="2"/>
      <c r="E55" s="2"/>
      <c r="F55" s="2"/>
    </row>
    <row r="56" spans="1:6" x14ac:dyDescent="0.3">
      <c r="B56" s="2"/>
      <c r="C56" s="2"/>
      <c r="D56" s="2"/>
      <c r="E56" s="2"/>
      <c r="F56" s="2"/>
    </row>
    <row r="57" spans="1:6" x14ac:dyDescent="0.3">
      <c r="B57" s="2" t="s">
        <v>20</v>
      </c>
      <c r="C57" s="2"/>
      <c r="D57" s="2"/>
      <c r="E57" s="2"/>
      <c r="F57" s="2"/>
    </row>
    <row r="58" spans="1:6" x14ac:dyDescent="0.3">
      <c r="B58" s="2"/>
      <c r="C58" s="2"/>
      <c r="D58" s="2"/>
      <c r="E58" s="2"/>
      <c r="F58" s="2"/>
    </row>
    <row r="59" spans="1:6" x14ac:dyDescent="0.3">
      <c r="B59" s="2"/>
      <c r="C59" s="2"/>
      <c r="D59" s="2"/>
      <c r="E59" s="2"/>
      <c r="F59" s="2"/>
    </row>
    <row r="60" spans="1:6" x14ac:dyDescent="0.3">
      <c r="B60" s="2"/>
      <c r="C60" s="2"/>
      <c r="D60" s="2"/>
      <c r="E60" s="2"/>
      <c r="F60" s="2"/>
    </row>
  </sheetData>
  <mergeCells count="5">
    <mergeCell ref="A15:G15"/>
    <mergeCell ref="B16:D16"/>
    <mergeCell ref="B53:F56"/>
    <mergeCell ref="B47:F51"/>
    <mergeCell ref="B57:F6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5A16E-1515-4D89-9646-97EC0F8CCBAE}">
  <dimension ref="A14:I38"/>
  <sheetViews>
    <sheetView zoomScale="85" zoomScaleNormal="85" workbookViewId="0">
      <selection activeCell="K26" sqref="K26"/>
    </sheetView>
  </sheetViews>
  <sheetFormatPr baseColWidth="10" defaultRowHeight="14.4" x14ac:dyDescent="0.3"/>
  <cols>
    <col min="1" max="6" width="11.5546875" style="40"/>
    <col min="7" max="7" width="14.44140625" style="40" customWidth="1"/>
    <col min="8" max="8" width="11.5546875" style="44"/>
    <col min="9" max="16384" width="11.5546875" style="40"/>
  </cols>
  <sheetData>
    <row r="14" spans="1:9" x14ac:dyDescent="0.3">
      <c r="A14" s="18" t="s">
        <v>38</v>
      </c>
      <c r="B14" s="18"/>
      <c r="C14" s="18"/>
      <c r="D14" s="18"/>
      <c r="E14" s="18"/>
      <c r="F14" s="18"/>
      <c r="G14" s="18"/>
      <c r="H14" s="18"/>
    </row>
    <row r="16" spans="1:9" x14ac:dyDescent="0.3">
      <c r="B16" s="39" t="s">
        <v>37</v>
      </c>
      <c r="C16" s="39" t="s">
        <v>40</v>
      </c>
      <c r="D16" s="39" t="s">
        <v>23</v>
      </c>
      <c r="E16" s="39" t="s">
        <v>41</v>
      </c>
      <c r="F16" s="39" t="s">
        <v>42</v>
      </c>
      <c r="H16" s="41" t="s">
        <v>43</v>
      </c>
      <c r="I16" s="40">
        <f>C25/7</f>
        <v>4</v>
      </c>
    </row>
    <row r="17" spans="2:9" x14ac:dyDescent="0.3">
      <c r="B17" s="42">
        <v>2017</v>
      </c>
      <c r="C17" s="43">
        <v>1</v>
      </c>
      <c r="D17" s="43">
        <v>74</v>
      </c>
      <c r="E17" s="43">
        <f>C17*C17</f>
        <v>1</v>
      </c>
      <c r="F17" s="43">
        <f>C17*D17</f>
        <v>74</v>
      </c>
    </row>
    <row r="18" spans="2:9" x14ac:dyDescent="0.3">
      <c r="B18" s="42">
        <v>2018</v>
      </c>
      <c r="C18" s="43">
        <v>2</v>
      </c>
      <c r="D18" s="43">
        <v>79</v>
      </c>
      <c r="E18" s="43">
        <f t="shared" ref="E18:E23" si="0">C18*C18</f>
        <v>4</v>
      </c>
      <c r="F18" s="43">
        <f t="shared" ref="F18:F23" si="1">C18*D18</f>
        <v>158</v>
      </c>
    </row>
    <row r="19" spans="2:9" x14ac:dyDescent="0.3">
      <c r="B19" s="42">
        <v>2019</v>
      </c>
      <c r="C19" s="43">
        <v>3</v>
      </c>
      <c r="D19" s="43">
        <v>80</v>
      </c>
      <c r="E19" s="43">
        <f t="shared" si="0"/>
        <v>9</v>
      </c>
      <c r="F19" s="43">
        <f t="shared" si="1"/>
        <v>240</v>
      </c>
    </row>
    <row r="20" spans="2:9" x14ac:dyDescent="0.3">
      <c r="B20" s="42">
        <v>2020</v>
      </c>
      <c r="C20" s="43">
        <v>4</v>
      </c>
      <c r="D20" s="43">
        <v>90</v>
      </c>
      <c r="E20" s="43">
        <f t="shared" si="0"/>
        <v>16</v>
      </c>
      <c r="F20" s="43">
        <f t="shared" si="1"/>
        <v>360</v>
      </c>
      <c r="H20" s="44" t="s">
        <v>43</v>
      </c>
      <c r="I20" s="45">
        <f>D25/C23</f>
        <v>98.857142857142861</v>
      </c>
    </row>
    <row r="21" spans="2:9" x14ac:dyDescent="0.3">
      <c r="B21" s="42">
        <v>2021</v>
      </c>
      <c r="C21" s="43">
        <v>5</v>
      </c>
      <c r="D21" s="43">
        <v>105</v>
      </c>
      <c r="E21" s="43">
        <f t="shared" si="0"/>
        <v>25</v>
      </c>
      <c r="F21" s="43">
        <f t="shared" si="1"/>
        <v>525</v>
      </c>
    </row>
    <row r="22" spans="2:9" x14ac:dyDescent="0.3">
      <c r="B22" s="42">
        <v>2022</v>
      </c>
      <c r="C22" s="43">
        <v>6</v>
      </c>
      <c r="D22" s="43">
        <v>142</v>
      </c>
      <c r="E22" s="43">
        <f t="shared" si="0"/>
        <v>36</v>
      </c>
      <c r="F22" s="43">
        <f t="shared" si="1"/>
        <v>852</v>
      </c>
    </row>
    <row r="23" spans="2:9" x14ac:dyDescent="0.3">
      <c r="B23" s="42">
        <v>2023</v>
      </c>
      <c r="C23" s="43">
        <v>7</v>
      </c>
      <c r="D23" s="43">
        <v>122</v>
      </c>
      <c r="E23" s="43">
        <f t="shared" si="0"/>
        <v>49</v>
      </c>
      <c r="F23" s="43">
        <f t="shared" si="1"/>
        <v>854</v>
      </c>
      <c r="H23" s="44" t="s">
        <v>43</v>
      </c>
      <c r="I23" s="46">
        <f>((F25-(C23*E18*I20))/(E25-(C23*E18*E18)))</f>
        <v>10.535714285714286</v>
      </c>
    </row>
    <row r="24" spans="2:9" x14ac:dyDescent="0.3">
      <c r="B24" s="42">
        <v>2024</v>
      </c>
      <c r="C24" s="43"/>
      <c r="D24" s="43" t="s">
        <v>13</v>
      </c>
      <c r="E24" s="43"/>
      <c r="F24" s="43"/>
    </row>
    <row r="25" spans="2:9" x14ac:dyDescent="0.3">
      <c r="B25" s="43"/>
      <c r="C25" s="43">
        <f>SUM(C17:C23)</f>
        <v>28</v>
      </c>
      <c r="D25" s="43">
        <f>SUM(D17:D23)</f>
        <v>692</v>
      </c>
      <c r="E25" s="43">
        <f>SUM(E17:E23)</f>
        <v>140</v>
      </c>
      <c r="F25" s="43">
        <f>SUM(F17:F23)</f>
        <v>3063</v>
      </c>
    </row>
    <row r="26" spans="2:9" x14ac:dyDescent="0.3">
      <c r="H26" s="44" t="s">
        <v>43</v>
      </c>
      <c r="I26" s="46">
        <f>I20-I23*(E18)</f>
        <v>56.714285714285715</v>
      </c>
    </row>
    <row r="29" spans="2:9" x14ac:dyDescent="0.3">
      <c r="H29" s="44" t="s">
        <v>44</v>
      </c>
    </row>
    <row r="30" spans="2:9" x14ac:dyDescent="0.3">
      <c r="H30" s="47" t="s">
        <v>45</v>
      </c>
    </row>
    <row r="32" spans="2:9" x14ac:dyDescent="0.3">
      <c r="G32" s="40" t="s">
        <v>46</v>
      </c>
    </row>
    <row r="33" spans="7:9" x14ac:dyDescent="0.3">
      <c r="G33" s="40" t="s">
        <v>47</v>
      </c>
    </row>
    <row r="34" spans="7:9" x14ac:dyDescent="0.3">
      <c r="G34" s="40" t="s">
        <v>48</v>
      </c>
      <c r="H34" s="40">
        <f>56.71+10.54*(8)</f>
        <v>141.03</v>
      </c>
      <c r="I34" s="40" t="s">
        <v>49</v>
      </c>
    </row>
    <row r="36" spans="7:9" x14ac:dyDescent="0.3">
      <c r="G36" s="40" t="s">
        <v>50</v>
      </c>
    </row>
    <row r="37" spans="7:9" x14ac:dyDescent="0.3">
      <c r="G37" s="20" t="s">
        <v>51</v>
      </c>
      <c r="H37" s="20">
        <f>56.71+10.54*(9)</f>
        <v>151.57</v>
      </c>
      <c r="I37" s="20" t="s">
        <v>49</v>
      </c>
    </row>
    <row r="38" spans="7:9" x14ac:dyDescent="0.3">
      <c r="H38" s="44">
        <v>152</v>
      </c>
    </row>
  </sheetData>
  <mergeCells count="1">
    <mergeCell ref="A14:H14"/>
  </mergeCells>
  <phoneticPr fontId="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31BCF-171D-4AEF-8D7A-8A21D26A22EF}">
  <dimension ref="A10:D23"/>
  <sheetViews>
    <sheetView workbookViewId="0">
      <selection activeCell="C26" sqref="C26"/>
    </sheetView>
  </sheetViews>
  <sheetFormatPr baseColWidth="10" defaultRowHeight="14.4" x14ac:dyDescent="0.3"/>
  <cols>
    <col min="2" max="2" width="23" customWidth="1"/>
    <col min="3" max="3" width="13.88671875" customWidth="1"/>
  </cols>
  <sheetData>
    <row r="10" spans="1:4" x14ac:dyDescent="0.3">
      <c r="B10" s="4" t="s">
        <v>14</v>
      </c>
      <c r="C10" s="4"/>
    </row>
    <row r="12" spans="1:4" x14ac:dyDescent="0.3">
      <c r="B12" s="11" t="s">
        <v>18</v>
      </c>
      <c r="C12" s="1"/>
    </row>
    <row r="13" spans="1:4" x14ac:dyDescent="0.3">
      <c r="A13" t="s">
        <v>52</v>
      </c>
      <c r="B13" t="s">
        <v>17</v>
      </c>
      <c r="C13" s="12">
        <v>4</v>
      </c>
      <c r="D13" t="s">
        <v>54</v>
      </c>
    </row>
    <row r="14" spans="1:4" x14ac:dyDescent="0.3">
      <c r="B14" t="s">
        <v>53</v>
      </c>
      <c r="C14" s="1">
        <v>3000</v>
      </c>
      <c r="D14" t="s">
        <v>15</v>
      </c>
    </row>
    <row r="15" spans="1:4" x14ac:dyDescent="0.3">
      <c r="A15" t="s">
        <v>52</v>
      </c>
      <c r="B15" t="s">
        <v>58</v>
      </c>
      <c r="C15" s="12">
        <v>1.82</v>
      </c>
    </row>
    <row r="16" spans="1:4" x14ac:dyDescent="0.3">
      <c r="A16" t="s">
        <v>55</v>
      </c>
      <c r="B16" t="s">
        <v>10</v>
      </c>
      <c r="C16" s="12">
        <v>15000</v>
      </c>
    </row>
    <row r="17" spans="2:4" x14ac:dyDescent="0.3">
      <c r="C17" s="12"/>
    </row>
    <row r="18" spans="2:4" x14ac:dyDescent="0.3">
      <c r="B18" s="5" t="s">
        <v>16</v>
      </c>
      <c r="C18" s="12">
        <f>C16+C17</f>
        <v>15000</v>
      </c>
    </row>
    <row r="19" spans="2:4" x14ac:dyDescent="0.3">
      <c r="B19" t="s">
        <v>56</v>
      </c>
      <c r="C19" s="12"/>
    </row>
    <row r="20" spans="2:4" x14ac:dyDescent="0.3">
      <c r="B20" s="19" t="s">
        <v>57</v>
      </c>
      <c r="C20" s="50">
        <f>C18/ (C13-C15)</f>
        <v>6880.7339449541296</v>
      </c>
      <c r="D20" t="s">
        <v>15</v>
      </c>
    </row>
    <row r="21" spans="2:4" x14ac:dyDescent="0.3">
      <c r="B21" s="5"/>
      <c r="C21" s="12"/>
    </row>
    <row r="22" spans="2:4" x14ac:dyDescent="0.3">
      <c r="B22" s="10" t="s">
        <v>59</v>
      </c>
      <c r="C22" s="12">
        <f xml:space="preserve"> C20*C13</f>
        <v>27522.935779816518</v>
      </c>
    </row>
    <row r="23" spans="2:4" x14ac:dyDescent="0.3">
      <c r="B23" s="10"/>
      <c r="C23" s="12"/>
    </row>
  </sheetData>
  <mergeCells count="1">
    <mergeCell ref="B10:C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735BF-988B-49A1-A563-DBA693294D26}">
  <dimension ref="A17:J83"/>
  <sheetViews>
    <sheetView showGridLines="0" zoomScale="55" zoomScaleNormal="55" workbookViewId="0">
      <selection activeCell="K40" sqref="K40"/>
    </sheetView>
  </sheetViews>
  <sheetFormatPr baseColWidth="10" defaultColWidth="13.44140625" defaultRowHeight="14.4" x14ac:dyDescent="0.3"/>
  <cols>
    <col min="1" max="2" width="15.33203125" style="13" customWidth="1"/>
    <col min="3" max="5" width="15.33203125" style="14" customWidth="1"/>
    <col min="6" max="9" width="15.33203125" style="13" customWidth="1"/>
    <col min="10" max="10" width="19.6640625" style="13" customWidth="1"/>
    <col min="11" max="16384" width="13.44140625" style="13"/>
  </cols>
  <sheetData>
    <row r="17" spans="1:9" x14ac:dyDescent="0.3">
      <c r="F17" s="48" t="s">
        <v>39</v>
      </c>
    </row>
    <row r="18" spans="1:9" x14ac:dyDescent="0.3">
      <c r="F18" s="13">
        <v>1085919</v>
      </c>
    </row>
    <row r="19" spans="1:9" s="16" customFormat="1" ht="15.6" customHeight="1" x14ac:dyDescent="0.3">
      <c r="A19" s="38" t="s">
        <v>6</v>
      </c>
      <c r="B19" s="21">
        <v>0.4</v>
      </c>
      <c r="C19" s="22" t="s">
        <v>27</v>
      </c>
      <c r="D19" s="23"/>
      <c r="E19" s="24"/>
      <c r="F19" s="25"/>
      <c r="G19" s="26"/>
      <c r="H19" s="26"/>
      <c r="I19" s="26"/>
    </row>
    <row r="20" spans="1:9" s="16" customFormat="1" x14ac:dyDescent="0.3">
      <c r="A20" s="38" t="s">
        <v>21</v>
      </c>
      <c r="B20" s="49">
        <v>0.8</v>
      </c>
      <c r="C20" s="27"/>
      <c r="D20" s="28"/>
      <c r="E20" s="29"/>
      <c r="F20" s="25"/>
      <c r="G20" s="26"/>
      <c r="H20" s="26"/>
      <c r="I20" s="26"/>
    </row>
    <row r="21" spans="1:9" ht="36" customHeight="1" x14ac:dyDescent="0.3">
      <c r="A21" s="30" t="s">
        <v>22</v>
      </c>
      <c r="B21" s="30" t="s">
        <v>23</v>
      </c>
      <c r="C21" s="31" t="s">
        <v>24</v>
      </c>
      <c r="D21" s="31" t="s">
        <v>25</v>
      </c>
      <c r="E21" s="31" t="s">
        <v>26</v>
      </c>
      <c r="F21" s="25"/>
      <c r="G21" s="26"/>
      <c r="H21" s="26"/>
      <c r="I21" s="26"/>
    </row>
    <row r="22" spans="1:9" x14ac:dyDescent="0.3">
      <c r="A22" s="32">
        <v>1</v>
      </c>
      <c r="B22" s="15">
        <v>12</v>
      </c>
      <c r="C22" s="33">
        <v>11</v>
      </c>
      <c r="D22" s="33">
        <v>2</v>
      </c>
      <c r="E22" s="34">
        <f>C22+D22</f>
        <v>13</v>
      </c>
      <c r="F22" s="25"/>
      <c r="G22" s="26"/>
      <c r="H22" s="26"/>
      <c r="I22" s="26"/>
    </row>
    <row r="23" spans="1:9" x14ac:dyDescent="0.3">
      <c r="A23" s="32">
        <v>2</v>
      </c>
      <c r="B23" s="15">
        <v>17</v>
      </c>
      <c r="C23" s="34">
        <f>($B$20*B22)+(1-$B$20)*(C22+D22)</f>
        <v>12.200000000000001</v>
      </c>
      <c r="D23" s="34">
        <f>$B$19*(C23-C22)+(1-$B$19)*D22</f>
        <v>1.6800000000000004</v>
      </c>
      <c r="E23" s="34">
        <f>C23+D23</f>
        <v>13.88</v>
      </c>
      <c r="F23" s="25"/>
      <c r="G23" s="26" t="s">
        <v>28</v>
      </c>
      <c r="H23" s="33">
        <f>C23+D23</f>
        <v>13.88</v>
      </c>
      <c r="I23" s="26"/>
    </row>
    <row r="24" spans="1:9" x14ac:dyDescent="0.3">
      <c r="A24" s="32">
        <v>3</v>
      </c>
      <c r="B24" s="15">
        <v>20</v>
      </c>
      <c r="C24" s="34">
        <f>($B$20*B23)+(1-$B$20)*(C23+D23)</f>
        <v>16.376000000000001</v>
      </c>
      <c r="D24" s="34">
        <f>$B$19*(C24-C23)+(1-$B$19)*D23</f>
        <v>2.6784000000000003</v>
      </c>
      <c r="E24" s="34">
        <f>C24+D24</f>
        <v>19.054400000000001</v>
      </c>
      <c r="F24" s="25"/>
      <c r="G24" s="26" t="s">
        <v>29</v>
      </c>
      <c r="H24" s="33">
        <f>C24+D24</f>
        <v>19.054400000000001</v>
      </c>
      <c r="I24" s="26"/>
    </row>
    <row r="25" spans="1:9" x14ac:dyDescent="0.3">
      <c r="A25" s="32">
        <v>4</v>
      </c>
      <c r="B25" s="15">
        <v>19</v>
      </c>
      <c r="C25" s="34">
        <f>($B$20*B24)+(1-$B$20)*(C24+D24)</f>
        <v>19.810879999999997</v>
      </c>
      <c r="D25" s="34">
        <f>$B$19*(C25-C24)+(1-$B$19)*D24</f>
        <v>2.9809919999999988</v>
      </c>
      <c r="E25" s="34">
        <f>C25+D25</f>
        <v>22.791871999999998</v>
      </c>
      <c r="F25" s="25"/>
      <c r="G25" s="26" t="s">
        <v>30</v>
      </c>
      <c r="H25" s="33">
        <f>C25+D25</f>
        <v>22.791871999999998</v>
      </c>
      <c r="I25" s="26"/>
    </row>
    <row r="26" spans="1:9" x14ac:dyDescent="0.3">
      <c r="A26" s="32">
        <v>5</v>
      </c>
      <c r="B26" s="15">
        <v>24</v>
      </c>
      <c r="C26" s="34">
        <f>($B$20*B25)+(1-$B$20)*(C25+D25)</f>
        <v>19.758374400000001</v>
      </c>
      <c r="D26" s="34">
        <f>$B$19*(C26-C25)+(1-$B$19)*D25</f>
        <v>1.7675929600000007</v>
      </c>
      <c r="E26" s="34">
        <f>C26+D26</f>
        <v>21.525967360000003</v>
      </c>
      <c r="F26" s="25"/>
      <c r="G26" s="26" t="s">
        <v>31</v>
      </c>
      <c r="H26" s="33">
        <f>C26+D26</f>
        <v>21.525967360000003</v>
      </c>
      <c r="I26" s="26"/>
    </row>
    <row r="27" spans="1:9" x14ac:dyDescent="0.3">
      <c r="A27" s="32">
        <v>6</v>
      </c>
      <c r="B27" s="15">
        <v>21</v>
      </c>
      <c r="C27" s="34">
        <f>($B$20*B26)+(1-$B$20)*(C26+D26)</f>
        <v>23.505193472000002</v>
      </c>
      <c r="D27" s="34">
        <f>$B$19*(C27-C26)+(1-$B$19)*D26</f>
        <v>2.5592834048000008</v>
      </c>
      <c r="E27" s="34">
        <f>C27+D27</f>
        <v>26.064476876800004</v>
      </c>
      <c r="F27" s="25"/>
      <c r="G27" s="26" t="s">
        <v>32</v>
      </c>
      <c r="H27" s="33">
        <f>C27+D27</f>
        <v>26.064476876800004</v>
      </c>
      <c r="I27" s="26"/>
    </row>
    <row r="28" spans="1:9" x14ac:dyDescent="0.3">
      <c r="A28" s="32">
        <v>7</v>
      </c>
      <c r="B28" s="15">
        <v>31</v>
      </c>
      <c r="C28" s="34">
        <f>($B$20*B27)+(1-$B$20)*(C27+D27)</f>
        <v>22.012895375359999</v>
      </c>
      <c r="D28" s="34">
        <f>$B$19*(C28-C27)+(1-$B$19)*D27</f>
        <v>0.93865080422399949</v>
      </c>
      <c r="E28" s="34">
        <f>C28+D28</f>
        <v>22.951546179584</v>
      </c>
      <c r="F28" s="25"/>
      <c r="G28" s="26" t="s">
        <v>33</v>
      </c>
      <c r="H28" s="33">
        <f>C28+D28</f>
        <v>22.951546179584</v>
      </c>
      <c r="I28" s="35"/>
    </row>
    <row r="29" spans="1:9" x14ac:dyDescent="0.3">
      <c r="A29" s="32">
        <v>8</v>
      </c>
      <c r="B29" s="15">
        <v>28</v>
      </c>
      <c r="C29" s="34">
        <f>($B$20*B28)+(1-$B$20)*(C28+D28)</f>
        <v>29.390309235916799</v>
      </c>
      <c r="D29" s="34">
        <f>$B$19*(C29-C28)+(1-$B$19)*D28</f>
        <v>3.5141560267571199</v>
      </c>
      <c r="E29" s="34">
        <f>C29+D29</f>
        <v>32.904465262673916</v>
      </c>
      <c r="F29" s="25"/>
      <c r="G29" s="26" t="s">
        <v>34</v>
      </c>
      <c r="H29" s="33">
        <f>C29+D29</f>
        <v>32.904465262673916</v>
      </c>
      <c r="I29" s="35"/>
    </row>
    <row r="30" spans="1:9" x14ac:dyDescent="0.3">
      <c r="A30" s="32">
        <v>9</v>
      </c>
      <c r="B30" s="15">
        <v>36</v>
      </c>
      <c r="C30" s="34">
        <f>($B$20*B29)+(1-$B$20)*(C29+D29)</f>
        <v>28.980893052534782</v>
      </c>
      <c r="D30" s="34">
        <f>$B$19*(C30-C29)+(1-$B$19)*D29</f>
        <v>1.9447271427014647</v>
      </c>
      <c r="E30" s="34">
        <f>C30+D30</f>
        <v>30.925620195236245</v>
      </c>
      <c r="F30" s="35"/>
      <c r="G30" s="26" t="s">
        <v>35</v>
      </c>
      <c r="H30" s="33">
        <f>C30+D30</f>
        <v>30.925620195236245</v>
      </c>
      <c r="I30" s="35"/>
    </row>
    <row r="31" spans="1:9" x14ac:dyDescent="0.3">
      <c r="A31" s="36">
        <v>10</v>
      </c>
      <c r="B31" s="17"/>
      <c r="C31" s="37">
        <f>($B$20*B30)+(1-$B$20)*(C30+D30)</f>
        <v>34.98512403904725</v>
      </c>
      <c r="D31" s="37">
        <f>$B$19*(C31-C30)+(1-$B$19)*D30</f>
        <v>3.5685286802258664</v>
      </c>
      <c r="E31" s="37">
        <f>C31+D31</f>
        <v>38.553652719273117</v>
      </c>
      <c r="F31" s="35"/>
      <c r="G31" s="26" t="s">
        <v>36</v>
      </c>
      <c r="H31" s="37">
        <f>C31+D31</f>
        <v>38.553652719273117</v>
      </c>
      <c r="I31" s="35"/>
    </row>
    <row r="32" spans="1:9" x14ac:dyDescent="0.3">
      <c r="A32" s="25"/>
      <c r="B32" s="26"/>
      <c r="C32" s="26"/>
      <c r="D32" s="26"/>
      <c r="E32" s="35"/>
      <c r="F32" s="35"/>
      <c r="G32" s="35"/>
      <c r="H32" s="35"/>
      <c r="I32" s="35"/>
    </row>
    <row r="33" spans="1:9" x14ac:dyDescent="0.3">
      <c r="A33" s="25"/>
      <c r="B33" s="26"/>
      <c r="C33" s="26"/>
      <c r="D33" s="26"/>
      <c r="E33" s="35"/>
      <c r="F33" s="35"/>
      <c r="G33" s="35"/>
      <c r="H33" s="35"/>
      <c r="I33" s="35"/>
    </row>
    <row r="34" spans="1:9" x14ac:dyDescent="0.3">
      <c r="A34" s="35"/>
      <c r="B34" s="35"/>
      <c r="C34" s="35"/>
      <c r="D34" s="35"/>
      <c r="E34" s="35"/>
      <c r="F34" s="35"/>
      <c r="G34" s="35"/>
      <c r="H34" s="35"/>
      <c r="I34" s="35"/>
    </row>
    <row r="35" spans="1:9" x14ac:dyDescent="0.3">
      <c r="A35" s="35"/>
      <c r="B35" s="35"/>
      <c r="C35" s="35"/>
      <c r="D35" s="35"/>
      <c r="E35" s="35"/>
      <c r="F35" s="35"/>
      <c r="G35" s="35"/>
      <c r="H35" s="35"/>
      <c r="I35" s="35"/>
    </row>
    <row r="36" spans="1:9" x14ac:dyDescent="0.3">
      <c r="A36" s="35"/>
      <c r="B36" s="35"/>
      <c r="C36" s="35"/>
      <c r="D36" s="35"/>
      <c r="E36" s="35"/>
      <c r="F36" s="35"/>
      <c r="G36" s="35"/>
      <c r="H36" s="35"/>
      <c r="I36" s="35"/>
    </row>
    <row r="37" spans="1:9" x14ac:dyDescent="0.3">
      <c r="A37" s="35"/>
      <c r="B37" s="35"/>
      <c r="C37" s="35"/>
      <c r="D37" s="35"/>
      <c r="E37" s="35"/>
      <c r="F37" s="35"/>
      <c r="G37" s="35"/>
      <c r="H37" s="35"/>
      <c r="I37" s="35"/>
    </row>
    <row r="38" spans="1:9" x14ac:dyDescent="0.3">
      <c r="A38" s="35"/>
      <c r="B38" s="35"/>
      <c r="C38" s="35"/>
      <c r="D38" s="35"/>
      <c r="E38" s="35"/>
      <c r="F38" s="35"/>
      <c r="G38" s="35"/>
      <c r="H38" s="35"/>
      <c r="I38" s="35"/>
    </row>
    <row r="39" spans="1:9" ht="15" customHeight="1" x14ac:dyDescent="0.3">
      <c r="A39" s="35"/>
      <c r="B39" s="35"/>
      <c r="C39" s="35"/>
      <c r="D39" s="35"/>
      <c r="E39" s="35"/>
      <c r="F39" s="35"/>
      <c r="G39" s="35"/>
      <c r="H39" s="35"/>
      <c r="I39" s="35"/>
    </row>
    <row r="40" spans="1:9" x14ac:dyDescent="0.3">
      <c r="A40" s="35"/>
      <c r="B40" s="35"/>
      <c r="C40" s="35"/>
      <c r="D40" s="35"/>
      <c r="E40" s="35"/>
      <c r="F40" s="35"/>
      <c r="G40" s="35"/>
      <c r="H40" s="35"/>
      <c r="I40" s="35"/>
    </row>
    <row r="41" spans="1:9" x14ac:dyDescent="0.3">
      <c r="A41" s="35"/>
      <c r="B41" s="35"/>
      <c r="C41" s="35"/>
      <c r="D41" s="35"/>
      <c r="E41" s="35"/>
      <c r="F41" s="35"/>
      <c r="G41" s="35"/>
      <c r="H41" s="35"/>
      <c r="I41" s="35"/>
    </row>
    <row r="42" spans="1:9" x14ac:dyDescent="0.3">
      <c r="A42" s="35"/>
      <c r="B42" s="35"/>
      <c r="C42" s="35"/>
      <c r="D42" s="35"/>
      <c r="E42" s="35"/>
      <c r="F42" s="35"/>
      <c r="G42" s="35"/>
      <c r="H42" s="35"/>
      <c r="I42" s="35"/>
    </row>
    <row r="43" spans="1:9" x14ac:dyDescent="0.3">
      <c r="A43" s="35"/>
      <c r="B43" s="35"/>
      <c r="C43" s="35"/>
      <c r="D43" s="35"/>
      <c r="E43" s="35"/>
      <c r="F43" s="35"/>
      <c r="G43" s="35"/>
      <c r="H43" s="35"/>
      <c r="I43" s="35"/>
    </row>
    <row r="44" spans="1:9" x14ac:dyDescent="0.3">
      <c r="A44" s="35"/>
      <c r="B44" s="35"/>
      <c r="C44" s="35"/>
      <c r="D44" s="35"/>
      <c r="E44" s="35"/>
      <c r="F44" s="35"/>
      <c r="G44" s="35"/>
      <c r="H44" s="35"/>
      <c r="I44" s="35"/>
    </row>
    <row r="45" spans="1:9" x14ac:dyDescent="0.3">
      <c r="A45" s="35"/>
      <c r="B45" s="35"/>
      <c r="C45" s="35"/>
      <c r="D45" s="35"/>
      <c r="E45" s="35"/>
      <c r="F45" s="35"/>
      <c r="G45" s="35"/>
      <c r="H45" s="35"/>
      <c r="I45" s="35"/>
    </row>
    <row r="46" spans="1:9" x14ac:dyDescent="0.3">
      <c r="A46" s="35"/>
      <c r="B46" s="35"/>
      <c r="C46" s="35"/>
      <c r="D46" s="35"/>
      <c r="E46" s="35"/>
      <c r="F46" s="35"/>
      <c r="G46" s="35"/>
      <c r="H46" s="35"/>
      <c r="I46" s="35"/>
    </row>
    <row r="47" spans="1:9" x14ac:dyDescent="0.3">
      <c r="A47" s="35"/>
      <c r="B47" s="35"/>
      <c r="C47" s="35"/>
      <c r="D47" s="35"/>
      <c r="E47" s="35"/>
      <c r="F47" s="35"/>
      <c r="G47" s="35"/>
      <c r="H47" s="35"/>
      <c r="I47" s="35"/>
    </row>
    <row r="48" spans="1:9" x14ac:dyDescent="0.3">
      <c r="A48" s="35"/>
      <c r="B48" s="35"/>
      <c r="C48" s="35"/>
      <c r="D48" s="35"/>
      <c r="E48" s="35"/>
      <c r="F48" s="35"/>
      <c r="G48" s="35"/>
      <c r="H48" s="35"/>
      <c r="I48" s="35"/>
    </row>
    <row r="49" spans="1:10" x14ac:dyDescent="0.3">
      <c r="A49" s="35"/>
      <c r="B49" s="35"/>
      <c r="C49" s="35"/>
      <c r="D49" s="35"/>
      <c r="E49" s="35"/>
      <c r="F49" s="35"/>
      <c r="G49" s="35"/>
      <c r="H49" s="35"/>
      <c r="I49" s="35"/>
    </row>
    <row r="50" spans="1:10" x14ac:dyDescent="0.3">
      <c r="A50" s="35"/>
      <c r="B50" s="35"/>
      <c r="C50" s="35"/>
      <c r="D50" s="35"/>
      <c r="E50" s="35"/>
      <c r="F50" s="35"/>
      <c r="G50" s="35"/>
      <c r="H50" s="35"/>
      <c r="I50" s="35"/>
    </row>
    <row r="51" spans="1:10" x14ac:dyDescent="0.3">
      <c r="A51" s="38" t="s">
        <v>6</v>
      </c>
      <c r="B51" s="21">
        <v>0.4</v>
      </c>
      <c r="C51" s="22" t="s">
        <v>27</v>
      </c>
      <c r="D51" s="23"/>
      <c r="E51" s="24"/>
      <c r="F51" s="25"/>
      <c r="G51" s="26"/>
      <c r="H51" s="26"/>
      <c r="I51" s="26"/>
      <c r="J51" s="16"/>
    </row>
    <row r="52" spans="1:10" x14ac:dyDescent="0.3">
      <c r="A52" s="38" t="s">
        <v>21</v>
      </c>
      <c r="B52" s="49">
        <v>8</v>
      </c>
      <c r="C52" s="27"/>
      <c r="D52" s="28"/>
      <c r="E52" s="29"/>
      <c r="F52" s="25"/>
      <c r="G52" s="26"/>
      <c r="H52" s="26"/>
      <c r="I52" s="26"/>
      <c r="J52" s="16"/>
    </row>
    <row r="53" spans="1:10" ht="28.8" x14ac:dyDescent="0.3">
      <c r="A53" s="30" t="s">
        <v>22</v>
      </c>
      <c r="B53" s="30" t="s">
        <v>23</v>
      </c>
      <c r="C53" s="31" t="s">
        <v>24</v>
      </c>
      <c r="D53" s="31" t="s">
        <v>25</v>
      </c>
      <c r="E53" s="31" t="s">
        <v>26</v>
      </c>
      <c r="F53" s="25"/>
      <c r="G53" s="26"/>
      <c r="H53" s="26"/>
      <c r="I53" s="26"/>
    </row>
    <row r="54" spans="1:10" x14ac:dyDescent="0.3">
      <c r="A54" s="32">
        <v>1</v>
      </c>
      <c r="B54" s="15">
        <v>12</v>
      </c>
      <c r="C54" s="33">
        <v>11</v>
      </c>
      <c r="D54" s="33">
        <v>2</v>
      </c>
      <c r="E54" s="34">
        <f>C54+D54</f>
        <v>13</v>
      </c>
      <c r="F54" s="25"/>
      <c r="G54" s="26"/>
      <c r="H54" s="26"/>
      <c r="I54" s="26"/>
    </row>
    <row r="55" spans="1:10" x14ac:dyDescent="0.3">
      <c r="A55" s="32">
        <v>2</v>
      </c>
      <c r="B55" s="15">
        <v>17</v>
      </c>
      <c r="C55" s="34">
        <f>($B$52*B54)+(1-$B$52)*(C54+D54)</f>
        <v>5</v>
      </c>
      <c r="D55" s="34">
        <f>$B$51*(C55-C54)+(1-$B$51)*D54</f>
        <v>-1.2000000000000004</v>
      </c>
      <c r="E55" s="34">
        <f>C55+D55</f>
        <v>3.8</v>
      </c>
      <c r="F55" s="25"/>
      <c r="G55" s="26" t="s">
        <v>28</v>
      </c>
      <c r="H55" s="33">
        <f>C55+D55</f>
        <v>3.8</v>
      </c>
      <c r="I55" s="26"/>
    </row>
    <row r="56" spans="1:10" x14ac:dyDescent="0.3">
      <c r="A56" s="32">
        <v>3</v>
      </c>
      <c r="B56" s="15">
        <v>20</v>
      </c>
      <c r="C56" s="34">
        <f t="shared" ref="C56:C63" si="0">($B$52*B55)+(1-$B$52)*(C55+D55)</f>
        <v>109.4</v>
      </c>
      <c r="D56" s="34">
        <f t="shared" ref="D56:D63" si="1">$B$51*(C56-C55)+(1-$B$51)*D55</f>
        <v>41.040000000000006</v>
      </c>
      <c r="E56" s="34">
        <f>C56+D56</f>
        <v>150.44</v>
      </c>
      <c r="F56" s="25"/>
      <c r="G56" s="26" t="s">
        <v>29</v>
      </c>
      <c r="H56" s="33">
        <f>C56+D56</f>
        <v>150.44</v>
      </c>
      <c r="I56" s="26"/>
    </row>
    <row r="57" spans="1:10" x14ac:dyDescent="0.3">
      <c r="A57" s="32">
        <v>4</v>
      </c>
      <c r="B57" s="15">
        <v>19</v>
      </c>
      <c r="C57" s="34">
        <f t="shared" si="0"/>
        <v>-893.07999999999993</v>
      </c>
      <c r="D57" s="34">
        <f t="shared" si="1"/>
        <v>-376.36799999999994</v>
      </c>
      <c r="E57" s="34">
        <f>C57+D57</f>
        <v>-1269.4479999999999</v>
      </c>
      <c r="F57" s="25"/>
      <c r="G57" s="26" t="s">
        <v>30</v>
      </c>
      <c r="H57" s="33">
        <f>C57+D57</f>
        <v>-1269.4479999999999</v>
      </c>
      <c r="I57" s="26"/>
    </row>
    <row r="58" spans="1:10" x14ac:dyDescent="0.3">
      <c r="A58" s="32">
        <v>5</v>
      </c>
      <c r="B58" s="15">
        <v>24</v>
      </c>
      <c r="C58" s="34">
        <f t="shared" si="0"/>
        <v>9038.1359999999986</v>
      </c>
      <c r="D58" s="34">
        <f t="shared" si="1"/>
        <v>3746.6655999999998</v>
      </c>
      <c r="E58" s="34">
        <f>C58+D58</f>
        <v>12784.801599999999</v>
      </c>
      <c r="F58" s="25"/>
      <c r="G58" s="26" t="s">
        <v>31</v>
      </c>
      <c r="H58" s="33">
        <f>C58+D58</f>
        <v>12784.801599999999</v>
      </c>
      <c r="I58" s="26"/>
    </row>
    <row r="59" spans="1:10" x14ac:dyDescent="0.3">
      <c r="A59" s="32">
        <v>6</v>
      </c>
      <c r="B59" s="15">
        <v>21</v>
      </c>
      <c r="C59" s="34">
        <f t="shared" si="0"/>
        <v>-89301.611199999985</v>
      </c>
      <c r="D59" s="34">
        <f t="shared" si="1"/>
        <v>-37087.899519999992</v>
      </c>
      <c r="E59" s="34">
        <f>C59+D59</f>
        <v>-126389.51071999998</v>
      </c>
      <c r="F59" s="25"/>
      <c r="G59" s="26" t="s">
        <v>32</v>
      </c>
      <c r="H59" s="33">
        <f>C59+D59</f>
        <v>-126389.51071999998</v>
      </c>
      <c r="I59" s="26"/>
    </row>
    <row r="60" spans="1:10" x14ac:dyDescent="0.3">
      <c r="A60" s="32">
        <v>7</v>
      </c>
      <c r="B60" s="15">
        <v>31</v>
      </c>
      <c r="C60" s="34">
        <f t="shared" si="0"/>
        <v>884894.57503999979</v>
      </c>
      <c r="D60" s="34">
        <f t="shared" si="1"/>
        <v>367425.73478399991</v>
      </c>
      <c r="E60" s="34">
        <f>C60+D60</f>
        <v>1252320.3098239996</v>
      </c>
      <c r="F60" s="25"/>
      <c r="G60" s="26" t="s">
        <v>33</v>
      </c>
      <c r="H60" s="33">
        <f>C60+D60</f>
        <v>1252320.3098239996</v>
      </c>
      <c r="I60" s="35"/>
    </row>
    <row r="61" spans="1:10" x14ac:dyDescent="0.3">
      <c r="A61" s="32">
        <v>8</v>
      </c>
      <c r="B61" s="15">
        <v>28</v>
      </c>
      <c r="C61" s="34">
        <f t="shared" si="0"/>
        <v>-8765994.168767998</v>
      </c>
      <c r="D61" s="34">
        <f t="shared" si="1"/>
        <v>-3639900.0566527992</v>
      </c>
      <c r="E61" s="34">
        <f>C61+D61</f>
        <v>-12405894.225420797</v>
      </c>
      <c r="F61" s="25"/>
      <c r="G61" s="26" t="s">
        <v>34</v>
      </c>
      <c r="H61" s="33">
        <f>C61+D61</f>
        <v>-12405894.225420797</v>
      </c>
      <c r="I61" s="35"/>
    </row>
    <row r="62" spans="1:10" x14ac:dyDescent="0.3">
      <c r="A62" s="32">
        <v>9</v>
      </c>
      <c r="B62" s="15">
        <v>36</v>
      </c>
      <c r="C62" s="34">
        <f t="shared" si="0"/>
        <v>86841483.577945575</v>
      </c>
      <c r="D62" s="34">
        <f t="shared" si="1"/>
        <v>36059051.064693756</v>
      </c>
      <c r="E62" s="34">
        <f>C62+D62</f>
        <v>122900534.64263934</v>
      </c>
      <c r="F62" s="35"/>
      <c r="G62" s="26" t="s">
        <v>35</v>
      </c>
      <c r="H62" s="33">
        <f>C62+D62</f>
        <v>122900534.64263934</v>
      </c>
      <c r="I62" s="35"/>
    </row>
    <row r="63" spans="1:10" x14ac:dyDescent="0.3">
      <c r="A63" s="36">
        <v>10</v>
      </c>
      <c r="B63" s="17"/>
      <c r="C63" s="17">
        <f t="shared" si="0"/>
        <v>-860303454.49847531</v>
      </c>
      <c r="D63" s="17">
        <f t="shared" si="1"/>
        <v>-357222544.59175217</v>
      </c>
      <c r="E63" s="37">
        <f>C63+D63</f>
        <v>-1217525999.0902276</v>
      </c>
      <c r="F63" s="35"/>
      <c r="G63" s="26" t="s">
        <v>36</v>
      </c>
      <c r="H63" s="37">
        <f>C63+D63</f>
        <v>-1217525999.0902276</v>
      </c>
      <c r="I63" s="35"/>
    </row>
    <row r="64" spans="1:10" x14ac:dyDescent="0.3">
      <c r="A64" s="25"/>
      <c r="B64" s="26"/>
      <c r="C64" s="26"/>
      <c r="D64" s="26"/>
      <c r="E64" s="35"/>
      <c r="F64" s="35"/>
      <c r="G64" s="35"/>
      <c r="H64" s="35"/>
      <c r="I64" s="35"/>
    </row>
    <row r="65" spans="1:9" x14ac:dyDescent="0.3">
      <c r="A65" s="25"/>
      <c r="B65" s="26"/>
      <c r="C65" s="26"/>
      <c r="D65" s="26"/>
      <c r="E65" s="35"/>
      <c r="F65" s="35"/>
      <c r="G65" s="35"/>
      <c r="H65" s="35"/>
      <c r="I65" s="35"/>
    </row>
    <row r="66" spans="1:9" x14ac:dyDescent="0.3">
      <c r="A66" s="35"/>
      <c r="B66" s="35"/>
      <c r="C66" s="35"/>
      <c r="D66" s="35"/>
      <c r="E66" s="35"/>
      <c r="F66" s="35"/>
      <c r="G66" s="35"/>
      <c r="H66" s="35"/>
      <c r="I66" s="35"/>
    </row>
    <row r="67" spans="1:9" x14ac:dyDescent="0.3">
      <c r="A67" s="35"/>
      <c r="B67" s="35"/>
      <c r="C67" s="35"/>
      <c r="D67" s="35"/>
      <c r="E67" s="35"/>
      <c r="F67" s="35"/>
      <c r="G67" s="35"/>
      <c r="H67" s="35"/>
      <c r="I67" s="35"/>
    </row>
    <row r="68" spans="1:9" x14ac:dyDescent="0.3">
      <c r="A68" s="35"/>
      <c r="B68" s="35"/>
      <c r="C68" s="35"/>
      <c r="D68" s="35"/>
      <c r="E68" s="35"/>
      <c r="F68" s="35"/>
      <c r="G68" s="35"/>
      <c r="H68" s="35"/>
      <c r="I68" s="35"/>
    </row>
    <row r="69" spans="1:9" x14ac:dyDescent="0.3">
      <c r="A69" s="35"/>
      <c r="B69" s="35"/>
      <c r="C69" s="35"/>
      <c r="D69" s="35"/>
      <c r="E69" s="35"/>
      <c r="F69" s="35"/>
      <c r="G69" s="35"/>
      <c r="H69" s="35"/>
      <c r="I69" s="35"/>
    </row>
    <row r="70" spans="1:9" x14ac:dyDescent="0.3">
      <c r="A70" s="35"/>
      <c r="B70" s="35"/>
      <c r="C70" s="35"/>
      <c r="D70" s="35"/>
      <c r="E70" s="35"/>
      <c r="F70" s="35"/>
      <c r="G70" s="35"/>
      <c r="H70" s="35"/>
      <c r="I70" s="35"/>
    </row>
    <row r="71" spans="1:9" x14ac:dyDescent="0.3">
      <c r="A71" s="35"/>
      <c r="B71" s="35"/>
      <c r="C71" s="35"/>
      <c r="D71" s="35"/>
      <c r="E71" s="35"/>
      <c r="F71" s="35"/>
      <c r="G71" s="35"/>
      <c r="H71" s="35"/>
      <c r="I71" s="35"/>
    </row>
    <row r="72" spans="1:9" x14ac:dyDescent="0.3">
      <c r="A72" s="35"/>
      <c r="B72" s="35"/>
      <c r="C72" s="35"/>
      <c r="D72" s="35"/>
      <c r="E72" s="35"/>
      <c r="F72" s="35"/>
      <c r="G72" s="35"/>
      <c r="H72" s="35"/>
      <c r="I72" s="35"/>
    </row>
    <row r="73" spans="1:9" x14ac:dyDescent="0.3">
      <c r="A73" s="35"/>
      <c r="B73" s="35"/>
      <c r="C73" s="35"/>
      <c r="D73" s="35"/>
      <c r="E73" s="35"/>
      <c r="F73" s="35"/>
      <c r="G73" s="35"/>
      <c r="H73" s="35"/>
      <c r="I73" s="35"/>
    </row>
    <row r="74" spans="1:9" x14ac:dyDescent="0.3">
      <c r="A74" s="35"/>
      <c r="B74" s="35"/>
      <c r="C74" s="35"/>
      <c r="D74" s="35"/>
      <c r="E74" s="35"/>
      <c r="F74" s="35"/>
      <c r="G74" s="35"/>
      <c r="H74" s="35"/>
      <c r="I74" s="35"/>
    </row>
    <row r="75" spans="1:9" x14ac:dyDescent="0.3">
      <c r="A75" s="35"/>
      <c r="B75" s="35"/>
      <c r="C75" s="35"/>
      <c r="D75" s="35"/>
      <c r="E75" s="35"/>
      <c r="F75" s="35"/>
      <c r="G75" s="35"/>
      <c r="H75" s="35"/>
      <c r="I75" s="35"/>
    </row>
    <row r="76" spans="1:9" x14ac:dyDescent="0.3">
      <c r="A76" s="35"/>
      <c r="B76" s="35"/>
      <c r="C76" s="35"/>
      <c r="D76" s="35"/>
      <c r="E76" s="35"/>
      <c r="F76" s="35"/>
      <c r="G76" s="35"/>
      <c r="H76" s="35"/>
      <c r="I76" s="35"/>
    </row>
    <row r="77" spans="1:9" x14ac:dyDescent="0.3">
      <c r="A77" s="35"/>
      <c r="B77" s="35"/>
      <c r="C77" s="35"/>
      <c r="D77" s="35"/>
      <c r="E77" s="35"/>
      <c r="F77" s="35"/>
      <c r="G77" s="35"/>
      <c r="H77" s="35"/>
      <c r="I77" s="35"/>
    </row>
    <row r="78" spans="1:9" x14ac:dyDescent="0.3">
      <c r="A78" s="35"/>
      <c r="B78" s="35"/>
      <c r="C78" s="35"/>
      <c r="D78" s="35"/>
      <c r="E78" s="35"/>
      <c r="F78" s="35"/>
      <c r="G78" s="35"/>
      <c r="H78" s="35"/>
      <c r="I78" s="35"/>
    </row>
    <row r="79" spans="1:9" x14ac:dyDescent="0.3">
      <c r="A79" s="35"/>
      <c r="B79" s="35"/>
      <c r="C79" s="35"/>
      <c r="D79" s="35"/>
      <c r="E79" s="35"/>
      <c r="F79" s="35"/>
      <c r="G79" s="35"/>
      <c r="H79" s="35"/>
      <c r="I79" s="35"/>
    </row>
    <row r="80" spans="1:9" x14ac:dyDescent="0.3">
      <c r="A80" s="35"/>
      <c r="B80" s="35"/>
      <c r="C80" s="35"/>
      <c r="D80" s="35"/>
      <c r="E80" s="35"/>
      <c r="F80" s="35"/>
      <c r="G80" s="35"/>
      <c r="H80" s="35"/>
      <c r="I80" s="35"/>
    </row>
    <row r="81" spans="1:9" x14ac:dyDescent="0.3">
      <c r="A81" s="35"/>
      <c r="B81" s="35"/>
      <c r="C81" s="35"/>
      <c r="D81" s="35"/>
      <c r="E81" s="35"/>
      <c r="F81" s="35"/>
      <c r="G81" s="35"/>
      <c r="H81" s="35"/>
      <c r="I81" s="35"/>
    </row>
    <row r="82" spans="1:9" x14ac:dyDescent="0.3">
      <c r="A82" s="35"/>
      <c r="B82" s="35"/>
      <c r="C82" s="35"/>
      <c r="D82" s="35"/>
      <c r="E82" s="35"/>
      <c r="F82" s="35"/>
      <c r="G82" s="35"/>
      <c r="H82" s="35"/>
      <c r="I82" s="35"/>
    </row>
    <row r="83" spans="1:9" x14ac:dyDescent="0.3">
      <c r="A83" s="35"/>
      <c r="B83" s="35"/>
      <c r="C83" s="35"/>
      <c r="D83" s="35"/>
      <c r="E83" s="35"/>
      <c r="F83" s="35"/>
      <c r="G83" s="35"/>
      <c r="H83" s="35"/>
      <c r="I83" s="35"/>
    </row>
  </sheetData>
  <mergeCells count="2">
    <mergeCell ref="C19:E20"/>
    <mergeCell ref="C51:E52"/>
  </mergeCells>
  <pageMargins left="0.7" right="0.7" top="0.75" bottom="0.75" header="0.3" footer="0.3"/>
  <pageSetup paperSize="9" scale="55"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CCA60-9DB8-4AD1-B9BE-96B3DB2185CF}">
  <dimension ref="A8:H16"/>
  <sheetViews>
    <sheetView workbookViewId="0">
      <selection activeCell="D20" sqref="D20"/>
    </sheetView>
  </sheetViews>
  <sheetFormatPr baseColWidth="10" defaultRowHeight="14.4" x14ac:dyDescent="0.3"/>
  <sheetData>
    <row r="8" spans="1:8" ht="14.4" customHeight="1" x14ac:dyDescent="0.3">
      <c r="A8" s="3" t="s">
        <v>0</v>
      </c>
      <c r="B8" s="3"/>
      <c r="C8" s="3"/>
      <c r="D8" s="3"/>
      <c r="E8" s="3"/>
      <c r="F8" s="3"/>
      <c r="G8" s="3"/>
      <c r="H8" s="3"/>
    </row>
    <row r="9" spans="1:8" x14ac:dyDescent="0.3">
      <c r="A9" s="3"/>
      <c r="B9" s="3"/>
      <c r="C9" s="3"/>
      <c r="D9" s="3"/>
      <c r="E9" s="3"/>
      <c r="F9" s="3"/>
      <c r="G9" s="3"/>
      <c r="H9" s="3"/>
    </row>
    <row r="10" spans="1:8" x14ac:dyDescent="0.3">
      <c r="A10" s="3"/>
      <c r="B10" s="3"/>
      <c r="C10" s="3"/>
      <c r="D10" s="3"/>
      <c r="E10" s="3"/>
      <c r="F10" s="3"/>
      <c r="G10" s="3"/>
      <c r="H10" s="3"/>
    </row>
    <row r="11" spans="1:8" x14ac:dyDescent="0.3">
      <c r="A11" s="3"/>
      <c r="B11" s="3"/>
      <c r="C11" s="3"/>
      <c r="D11" s="3"/>
      <c r="E11" s="3"/>
      <c r="F11" s="3"/>
      <c r="G11" s="3"/>
      <c r="H11" s="3"/>
    </row>
    <row r="12" spans="1:8" x14ac:dyDescent="0.3">
      <c r="A12" s="3"/>
      <c r="B12" s="3"/>
      <c r="C12" s="3"/>
      <c r="D12" s="3"/>
      <c r="E12" s="3"/>
      <c r="F12" s="3"/>
      <c r="G12" s="3"/>
      <c r="H12" s="3"/>
    </row>
    <row r="13" spans="1:8" x14ac:dyDescent="0.3">
      <c r="A13" s="3"/>
      <c r="B13" s="3"/>
      <c r="C13" s="3"/>
      <c r="D13" s="3"/>
      <c r="E13" s="3"/>
      <c r="F13" s="3"/>
      <c r="G13" s="3"/>
      <c r="H13" s="3"/>
    </row>
    <row r="14" spans="1:8" x14ac:dyDescent="0.3">
      <c r="A14" s="3"/>
      <c r="B14" s="3"/>
      <c r="C14" s="3"/>
      <c r="D14" s="3"/>
      <c r="E14" s="3"/>
      <c r="F14" s="3"/>
      <c r="G14" s="3"/>
      <c r="H14" s="3"/>
    </row>
    <row r="15" spans="1:8" x14ac:dyDescent="0.3">
      <c r="A15" s="3"/>
      <c r="B15" s="3"/>
      <c r="C15" s="3"/>
      <c r="D15" s="3"/>
      <c r="E15" s="3"/>
      <c r="F15" s="3"/>
      <c r="G15" s="3"/>
      <c r="H15" s="3"/>
    </row>
    <row r="16" spans="1:8" x14ac:dyDescent="0.3">
      <c r="A16" s="3"/>
      <c r="B16" s="3"/>
      <c r="C16" s="3"/>
      <c r="D16" s="3"/>
      <c r="E16" s="3"/>
      <c r="F16" s="3"/>
      <c r="G16" s="3"/>
      <c r="H16" s="3"/>
    </row>
  </sheetData>
  <mergeCells count="1">
    <mergeCell ref="A8:H1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107F1B695DAC344B90AAB79A065B9BC" ma:contentTypeVersion="15" ma:contentTypeDescription="Crear nuevo documento." ma:contentTypeScope="" ma:versionID="46a892d0c488938ad8b1dfb7347ebc49">
  <xsd:schema xmlns:xsd="http://www.w3.org/2001/XMLSchema" xmlns:xs="http://www.w3.org/2001/XMLSchema" xmlns:p="http://schemas.microsoft.com/office/2006/metadata/properties" xmlns:ns3="45fb01a1-baa3-42d4-af6b-429614fa37c3" xmlns:ns4="318f456a-9252-48db-8a80-940a316e631c" targetNamespace="http://schemas.microsoft.com/office/2006/metadata/properties" ma:root="true" ma:fieldsID="a6e900beda5a7296a6eb49b0f5e4b12c" ns3:_="" ns4:_="">
    <xsd:import namespace="45fb01a1-baa3-42d4-af6b-429614fa37c3"/>
    <xsd:import namespace="318f456a-9252-48db-8a80-940a316e631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SearchProperties" minOccurs="0"/>
                <xsd:element ref="ns3:_activity" minOccurs="0"/>
                <xsd:element ref="ns3:MediaServiceObjectDetectorVersions" minOccurs="0"/>
                <xsd:element ref="ns3:MediaServiceDateTaken"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fb01a1-baa3-42d4-af6b-429614fa37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_activity" ma:index="16" nillable="true" ma:displayName="_activity" ma:hidden="true" ma:internalName="_activity">
      <xsd:simpleType>
        <xsd:restriction base="dms:Note"/>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18f456a-9252-48db-8a80-940a316e631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45fb01a1-baa3-42d4-af6b-429614fa37c3" xsi:nil="true"/>
  </documentManagement>
</p:properties>
</file>

<file path=customXml/itemProps1.xml><?xml version="1.0" encoding="utf-8"?>
<ds:datastoreItem xmlns:ds="http://schemas.openxmlformats.org/officeDocument/2006/customXml" ds:itemID="{075FFAF3-DE18-42BA-B5E1-99908520E3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fb01a1-baa3-42d4-af6b-429614fa37c3"/>
    <ds:schemaRef ds:uri="318f456a-9252-48db-8a80-940a316e63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948021-FC82-4059-A37A-D647BA188A3B}">
  <ds:schemaRefs>
    <ds:schemaRef ds:uri="http://schemas.microsoft.com/sharepoint/v3/contenttype/forms"/>
  </ds:schemaRefs>
</ds:datastoreItem>
</file>

<file path=customXml/itemProps3.xml><?xml version="1.0" encoding="utf-8"?>
<ds:datastoreItem xmlns:ds="http://schemas.openxmlformats.org/officeDocument/2006/customXml" ds:itemID="{AEAE1C7C-8FD2-470C-93ED-4BE4348CD062}">
  <ds:schemaRefs>
    <ds:schemaRef ds:uri="http://purl.org/dc/terms/"/>
    <ds:schemaRef ds:uri="http://schemas.openxmlformats.org/package/2006/metadata/core-properties"/>
    <ds:schemaRef ds:uri="318f456a-9252-48db-8a80-940a316e631c"/>
    <ds:schemaRef ds:uri="http://www.w3.org/XML/1998/namespace"/>
    <ds:schemaRef ds:uri="http://schemas.microsoft.com/office/2006/documentManagement/types"/>
    <ds:schemaRef ds:uri="http://purl.org/dc/dcmitype/"/>
    <ds:schemaRef ds:uri="http://schemas.microsoft.com/office/infopath/2007/PartnerControls"/>
    <ds:schemaRef ds:uri="45fb01a1-baa3-42d4-af6b-429614fa37c3"/>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P1</vt:lpstr>
      <vt:lpstr>P2</vt:lpstr>
      <vt:lpstr>P3</vt:lpstr>
      <vt:lpstr>P4 </vt:lpstr>
      <vt:lpstr>Punto Extra</vt:lpstr>
      <vt:lpstr>'P4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ELIZABETH JUAREZ LOSSI</dc:creator>
  <cp:lastModifiedBy>LAURA ELIZABETH JUAREZ LOSSI</cp:lastModifiedBy>
  <dcterms:created xsi:type="dcterms:W3CDTF">2023-11-16T23:14:59Z</dcterms:created>
  <dcterms:modified xsi:type="dcterms:W3CDTF">2023-11-17T05:53:32Z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0x0101008107F1B695DAC344B90AAB79A065B9BC</vt:lpwstr>
  </property>
</Properties>
</file>