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fhernd/Desktop/"/>
    </mc:Choice>
  </mc:AlternateContent>
  <xr:revisionPtr revIDLastSave="0" documentId="13_ncr:1_{1EEB5C9D-925A-9E4C-A78E-E1FBA65974C2}" xr6:coauthVersionLast="47" xr6:coauthVersionMax="47" xr10:uidLastSave="{00000000-0000-0000-0000-000000000000}"/>
  <bookViews>
    <workbookView xWindow="8920" yWindow="1380" windowWidth="19200" windowHeight="15440" activeTab="1" xr2:uid="{34E01AB6-1B95-ED4A-A5D3-82695C596E03}"/>
  </bookViews>
  <sheets>
    <sheet name="Serie I" sheetId="1" r:id="rId1"/>
    <sheet name="Serie II" sheetId="2" r:id="rId2"/>
    <sheet name="Serie III" sheetId="3" r:id="rId3"/>
    <sheet name="Serie IV" sheetId="4" r:id="rId4"/>
    <sheet name="Extra" sheetId="5" r:id="rId5"/>
  </sheets>
  <externalReferences>
    <externalReference r:id="rId6"/>
  </externalReferences>
  <definedNames>
    <definedName name="_xlchart.v1.0" hidden="1">'Serie I'!$J$18:$J$20</definedName>
    <definedName name="_xlchart.v1.1" hidden="1">'Serie I'!$L$18:$L$20</definedName>
    <definedName name="_xlchart.v1.2" hidden="1">'Serie I'!$I$18:$I$20</definedName>
    <definedName name="_xlchart.v1.3" hidden="1">'Serie I'!$J$18:$J$20</definedName>
    <definedName name="_xlchart.v2.4" hidden="1">'Serie I'!$H$18:$H$20</definedName>
    <definedName name="_xlchart.v2.5" hidden="1">'Serie I'!$L$18:$L$20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6" i="2" l="1"/>
  <c r="P18" i="1"/>
  <c r="O20" i="1"/>
  <c r="O19" i="1"/>
  <c r="O18" i="1"/>
  <c r="M18" i="1"/>
  <c r="N18" i="1"/>
  <c r="P19" i="1"/>
  <c r="P20" i="1"/>
  <c r="N19" i="1"/>
  <c r="N20" i="1"/>
  <c r="M19" i="1"/>
  <c r="M20" i="1"/>
  <c r="L18" i="1"/>
  <c r="K26" i="4"/>
  <c r="L26" i="4"/>
  <c r="K29" i="4"/>
  <c r="K28" i="4"/>
  <c r="K27" i="4"/>
  <c r="J33" i="4"/>
  <c r="M25" i="4"/>
  <c r="L74" i="2"/>
  <c r="M74" i="2"/>
  <c r="L71" i="2"/>
  <c r="M66" i="2"/>
  <c r="M67" i="2"/>
  <c r="M68" i="2"/>
  <c r="M69" i="2"/>
  <c r="M70" i="2"/>
  <c r="M65" i="2"/>
  <c r="L70" i="2"/>
  <c r="J70" i="2"/>
  <c r="K70" i="2"/>
  <c r="K65" i="2"/>
  <c r="J58" i="2"/>
  <c r="I52" i="2"/>
  <c r="J59" i="2" s="1"/>
  <c r="J40" i="2"/>
  <c r="I61" i="2" s="1"/>
  <c r="J61" i="2" s="1"/>
  <c r="J37" i="2"/>
  <c r="J38" i="2"/>
  <c r="J39" i="2"/>
  <c r="K18" i="1"/>
  <c r="L19" i="1"/>
  <c r="L20" i="1"/>
  <c r="K20" i="1"/>
  <c r="K19" i="1"/>
  <c r="J65" i="2" l="1"/>
  <c r="J60" i="2"/>
  <c r="L27" i="4" l="1"/>
  <c r="M26" i="4"/>
  <c r="L65" i="2"/>
  <c r="K66" i="2"/>
  <c r="M71" i="2"/>
  <c r="J66" i="2"/>
  <c r="J34" i="4" l="1"/>
  <c r="L66" i="2"/>
  <c r="K67" i="2"/>
  <c r="J67" i="2"/>
  <c r="M27" i="4" l="1"/>
  <c r="L28" i="4"/>
  <c r="L67" i="2"/>
  <c r="K68" i="2"/>
  <c r="J68" i="2"/>
  <c r="L29" i="4" l="1"/>
  <c r="K30" i="4" s="1"/>
  <c r="L68" i="2"/>
  <c r="J69" i="2"/>
  <c r="K69" i="2"/>
  <c r="L69" i="2"/>
  <c r="J35" i="4" l="1"/>
  <c r="M28" i="4"/>
  <c r="M29" i="4"/>
  <c r="J36" i="4" l="1"/>
  <c r="L30" i="4"/>
  <c r="K31" i="4" s="1"/>
  <c r="M30" i="4" l="1"/>
  <c r="L31" i="4" l="1"/>
  <c r="J37" i="4"/>
  <c r="J38" i="4"/>
  <c r="M31" i="4" l="1"/>
</calcChain>
</file>

<file path=xl/sharedStrings.xml><?xml version="1.0" encoding="utf-8"?>
<sst xmlns="http://schemas.openxmlformats.org/spreadsheetml/2006/main" count="87" uniqueCount="70">
  <si>
    <t>FAST FU</t>
  </si>
  <si>
    <t>(a) remodelar un antiguo local en la zona rosa con un costo de 8,000 dólares,</t>
  </si>
  <si>
    <t>(b) hacer importantes modificaciones con un costo de 11,000 dólares,</t>
  </si>
  <si>
    <t>(c) comprar equipos nuevos con un costo de 18,000 dólares.</t>
  </si>
  <si>
    <t>Costo</t>
  </si>
  <si>
    <t>$/hamburguesa</t>
  </si>
  <si>
    <t>Hamburguesas</t>
  </si>
  <si>
    <t xml:space="preserve">$/hamb </t>
  </si>
  <si>
    <t>Año</t>
  </si>
  <si>
    <t>Kilometros</t>
  </si>
  <si>
    <t>MEDIA MOVIL</t>
  </si>
  <si>
    <t>EJEMPLO DE MEDIA MOVIL PONDERADA</t>
  </si>
  <si>
    <t>Mes</t>
  </si>
  <si>
    <t>Enero</t>
  </si>
  <si>
    <t>Febrero</t>
  </si>
  <si>
    <t>Abril</t>
  </si>
  <si>
    <t>Mayo</t>
  </si>
  <si>
    <t>Noviembre</t>
  </si>
  <si>
    <t>Diciembre</t>
  </si>
  <si>
    <t>Media móvil de dos años</t>
  </si>
  <si>
    <t>A</t>
  </si>
  <si>
    <t>C</t>
  </si>
  <si>
    <t>Ponderación aplicada</t>
  </si>
  <si>
    <t>Periodo</t>
  </si>
  <si>
    <t>Suma de ponderaciones</t>
  </si>
  <si>
    <t>Ultimo año</t>
  </si>
  <si>
    <t>Hace dos años</t>
  </si>
  <si>
    <t>Media Móvil ponderada de dos años</t>
  </si>
  <si>
    <t>D1</t>
  </si>
  <si>
    <t>Previsión redondeada utilizando,  α =0.10</t>
  </si>
  <si>
    <t>Previsión redondeada utilizando,  α =0.50</t>
  </si>
  <si>
    <t>SUMA DE LAS DESVIACIONES</t>
  </si>
  <si>
    <t>DAM =</t>
  </si>
  <si>
    <t>Puntos Extras. 3 puntos. ¿Cuál es el dios griego que conducía un carro, por la tierra y regresaba por el este en la noche y le dio nombre a un elemento químico en su honor? ¿Por qué se le dio ese nombre a este elemento químico?</t>
  </si>
  <si>
    <t xml:space="preserve"> Helios era el dios del sol en la mitología griega y se le representaba como un joven coronado por el sol que conducía un carro dorado tirado por cuatro caballos alados a través del cielo</t>
  </si>
  <si>
    <t>El elemento químico que lleva su nombre es el helio, que fue descubierto en 1868 por el astrónomo francés Jules Janssen y el astrónomo británico Joseph Norman Lockyer, quienes observaron una línea amarilla brillante en el espectro de la luz solar que no correspondía a ningún elemento conocido en la Tierra</t>
  </si>
  <si>
    <t>Le dieron el nombre de helio en honor al dios griego del sol debido a su relación con la luz solar</t>
  </si>
  <si>
    <t>inicial noviembre</t>
  </si>
  <si>
    <t>mayo</t>
  </si>
  <si>
    <t xml:space="preserve">Marzo </t>
  </si>
  <si>
    <t>Ventas en miles de dolares</t>
  </si>
  <si>
    <t>Alisado exponencial con ajuste de tendencia</t>
  </si>
  <si>
    <t>Mes (t)</t>
  </si>
  <si>
    <t>Demanda real (At)</t>
  </si>
  <si>
    <t>Ft (unidades)</t>
  </si>
  <si>
    <t>Tt</t>
  </si>
  <si>
    <t>Pronóstico incluyendo la tendedncia FITt</t>
  </si>
  <si>
    <t>α</t>
  </si>
  <si>
    <t>β</t>
  </si>
  <si>
    <t>FIT 2 =</t>
  </si>
  <si>
    <t>FIT 3 =</t>
  </si>
  <si>
    <t>$</t>
  </si>
  <si>
    <t>FIT 4 =</t>
  </si>
  <si>
    <t>FIT 5 =</t>
  </si>
  <si>
    <t>FIT 6 =</t>
  </si>
  <si>
    <t>FIT 7 =</t>
  </si>
  <si>
    <t>Se estima que para el mes de mayo se aumentarán los ingresos por ventas a una cantidad de 90.58 miles de dolares</t>
  </si>
  <si>
    <t xml:space="preserve">Coca-Cola: La estrategia de producción para Coca-Cola se enfoca en el producto, lo que significa que se debe tener un amplio conocimiento sobre el consumidor final, sus necesidades y lo que espera del producto. Además, se debe considerar la cantidad que la empresa desea fabricar según el tiempo con que se cuente
Invitaciones para baby shower: Efoque de proceso porque sueloenser de alta variedad por nsu personalización
Automóviles: La fabricación de automóviles se realiza mediante un proceso de ensamble en línea, que es una estrategia de procesos orientada al producto. Este proceso implica la producción en masa de productos estandarizados y altamente repetitivos
Papel: La fabricación de papel se realiza mediante un proceso de flujo continuo, que es una estrategia de procesos orientada al proceso. Este proceso implica la producción de grandes volúmenes de productos estandarizados y altamente repetitivos
Big-Mac de McDonalds: La estrategia de procesos para la fabricación de Big-Mac de McDonalds se enfoca en el producto, lo que significa que se debe tener un amplio conocimiento sobre el consumidor final, sus necesidades y lo que espera del producto. Además, se debe considerar la cantidad que la empresa desea fabricar según el tiempo con que se cuente
Casa del árbol: Enfoque en el proceso debido a que son muy variados por su localidad y tipos ded arboles
Motocicletas: La fabricación de motocicletas se realiza mediante un proceso de ensamble en línea, que es una estrategia de procesos orientada al producto. Este proceso implica la producción en masa de productos estandarizados y altamente repetitivos
</t>
  </si>
  <si>
    <t>B</t>
  </si>
  <si>
    <t>Costo Total 3k</t>
  </si>
  <si>
    <t>$/hamb 2k</t>
  </si>
  <si>
    <t>$/hamb 1k</t>
  </si>
  <si>
    <t>Costo Total 2k</t>
  </si>
  <si>
    <t>Costo Total 1k</t>
  </si>
  <si>
    <t>Debería elegir la alternativa A porque obtiene un costo menor</t>
  </si>
  <si>
    <t>D2</t>
  </si>
  <si>
    <t>Alisado Exponencial</t>
  </si>
  <si>
    <t xml:space="preserve">**donde alpha es una ponderación o constante de alisado, elegida por el que hace la previsión, que toma
valores entre 0 y 1. </t>
  </si>
  <si>
    <t>F1 =</t>
  </si>
  <si>
    <t>AÑO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</si>
</sst>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80A]* #,##0.00_-;\-[$$-80A]* #,##0.00_-;_-[$$-80A]* &quot;-&quot;??_-;_-@_-"/>
  </numFmts>
  <fonts count="6"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u/>
      <sz val="12"/>
      <color rgb="FF000000"/>
      <name val="Calibri"/>
      <family val="2"/>
      <scheme val="minor"/>
    </font>
  </fonts>
  <fills count="10">
    <fill>
      <patternFill patternType="none"/>
    </fill>
    <fill>
      <patternFill patternType="gray125"/>
    </fill>
    <fill>
      <patternFill patternType="solid">
        <fgColor rgb="FFB4C6E7"/>
        <bgColor rgb="FF00000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1">
    <xf numFmtId="0" fontId="0" fillId="0" borderId="0" xfId="0"/>
    <xf numFmtId="0" fontId="0" fillId="0" borderId="0" xfId="0" applyAlignment="1">
      <alignment horizontal="center" wrapText="1"/>
    </xf>
    <xf numFmtId="168" fontId="0" fillId="0" borderId="0" xfId="0" applyNumberFormat="1"/>
    <xf numFmtId="0" fontId="1" fillId="0" borderId="0" xfId="0" applyFont="1"/>
    <xf numFmtId="168" fontId="1" fillId="0" borderId="0" xfId="0" applyNumberFormat="1" applyFont="1"/>
    <xf numFmtId="168" fontId="2" fillId="2" borderId="0" xfId="0" applyNumberFormat="1" applyFont="1" applyFill="1"/>
    <xf numFmtId="2" fontId="0" fillId="0" borderId="0" xfId="0" applyNumberFormat="1"/>
    <xf numFmtId="0" fontId="0" fillId="0" borderId="0" xfId="0" applyFill="1"/>
    <xf numFmtId="168" fontId="2" fillId="0" borderId="0" xfId="0" applyNumberFormat="1" applyFont="1" applyFill="1"/>
    <xf numFmtId="0" fontId="1" fillId="3" borderId="0" xfId="0" applyFont="1" applyFill="1"/>
    <xf numFmtId="0" fontId="1" fillId="4" borderId="0" xfId="0" applyFont="1" applyFill="1"/>
    <xf numFmtId="1" fontId="0" fillId="0" borderId="0" xfId="0" applyNumberFormat="1"/>
    <xf numFmtId="1" fontId="1" fillId="4" borderId="0" xfId="0" applyNumberFormat="1" applyFont="1" applyFill="1"/>
    <xf numFmtId="1" fontId="0" fillId="0" borderId="0" xfId="0" applyNumberFormat="1" applyAlignment="1">
      <alignment horizontal="center" vertical="center"/>
    </xf>
    <xf numFmtId="0" fontId="0" fillId="0" borderId="0" xfId="0" applyAlignment="1">
      <alignment horizontal="center" vertical="center"/>
    </xf>
    <xf numFmtId="0" fontId="3" fillId="0" borderId="0" xfId="0" applyFont="1"/>
    <xf numFmtId="1" fontId="0" fillId="3" borderId="0" xfId="0" applyNumberFormat="1" applyFill="1"/>
    <xf numFmtId="0" fontId="0" fillId="3" borderId="0" xfId="0" applyFill="1"/>
    <xf numFmtId="2" fontId="0" fillId="3" borderId="0" xfId="0" applyNumberFormat="1" applyFill="1"/>
    <xf numFmtId="2" fontId="0" fillId="5" borderId="0" xfId="0" applyNumberFormat="1" applyFill="1"/>
    <xf numFmtId="0" fontId="0" fillId="4" borderId="0" xfId="0" applyFont="1" applyFill="1"/>
    <xf numFmtId="0" fontId="0" fillId="6" borderId="0" xfId="0" applyFill="1" applyAlignment="1">
      <alignment horizontal="center" wrapText="1"/>
    </xf>
    <xf numFmtId="0" fontId="0" fillId="6" borderId="0" xfId="0" applyFill="1"/>
    <xf numFmtId="168" fontId="0" fillId="6" borderId="0" xfId="0" applyNumberFormat="1" applyFill="1"/>
    <xf numFmtId="1" fontId="0" fillId="0" borderId="0" xfId="0" applyNumberFormat="1" applyFill="1"/>
    <xf numFmtId="0" fontId="1" fillId="3" borderId="0" xfId="0" applyFont="1" applyFill="1" applyAlignment="1">
      <alignment horizontal="center" vertical="center" wrapText="1"/>
    </xf>
    <xf numFmtId="1" fontId="0" fillId="4" borderId="0" xfId="0" applyNumberFormat="1" applyFont="1" applyFill="1"/>
    <xf numFmtId="0" fontId="1" fillId="0" borderId="0" xfId="0" applyFont="1" applyAlignment="1">
      <alignment horizontal="center" vertical="center"/>
    </xf>
    <xf numFmtId="0" fontId="1" fillId="0" borderId="0" xfId="0" applyFont="1" applyAlignment="1">
      <alignment wrapText="1"/>
    </xf>
    <xf numFmtId="0" fontId="4" fillId="0" borderId="0" xfId="0" applyFont="1"/>
    <xf numFmtId="0" fontId="3" fillId="3" borderId="0" xfId="0" applyFont="1" applyFill="1" applyAlignment="1">
      <alignment wrapText="1"/>
    </xf>
    <xf numFmtId="0" fontId="0" fillId="0" borderId="0" xfId="0" applyAlignment="1">
      <alignment wrapText="1"/>
    </xf>
    <xf numFmtId="0" fontId="0" fillId="7" borderId="0" xfId="0" applyFill="1"/>
    <xf numFmtId="0" fontId="0" fillId="7" borderId="0" xfId="0" applyFill="1" applyAlignment="1">
      <alignment horizontal="center" vertical="center" wrapText="1"/>
    </xf>
    <xf numFmtId="168" fontId="0" fillId="8" borderId="0" xfId="0" applyNumberFormat="1" applyFill="1"/>
    <xf numFmtId="168" fontId="0" fillId="9" borderId="0" xfId="0" applyNumberFormat="1" applyFill="1"/>
    <xf numFmtId="0" fontId="2" fillId="0" borderId="0" xfId="0" applyFont="1"/>
    <xf numFmtId="0" fontId="5" fillId="0" borderId="0" xfId="0" applyFont="1"/>
    <xf numFmtId="0" fontId="2" fillId="0" borderId="0" xfId="0" applyFont="1" applyAlignment="1">
      <alignment horizontal="center" wrapText="1"/>
    </xf>
    <xf numFmtId="0" fontId="0" fillId="9" borderId="0" xfId="0" applyFill="1"/>
    <xf numFmtId="2" fontId="0" fillId="9"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Costos</a:t>
            </a:r>
            <a:r>
              <a:rPr lang="es-MX" baseline="0"/>
              <a:t> Totales por Opción</a:t>
            </a:r>
          </a:p>
        </c:rich>
      </c:tx>
      <c:overlay val="0"/>
      <c:spPr>
        <a:noFill/>
        <a:ln>
          <a:noFill/>
        </a:ln>
        <a:effectLst/>
      </c:spPr>
    </c:title>
    <c:autoTitleDeleted val="0"/>
    <c:plotArea>
      <c:layout/>
      <c:scatterChart>
        <c:scatterStyle val="lineMarker"/>
        <c:varyColors val="0"/>
        <c:ser>
          <c:idx val="1"/>
          <c:order val="0"/>
          <c:spPr>
            <a:ln w="25400">
              <a:noFill/>
            </a:ln>
          </c:spPr>
          <c:trendline>
            <c:trendlineType val="linear"/>
            <c:dispRSqr val="0"/>
            <c:dispEq val="0"/>
          </c:trendline>
          <c:xVal>
            <c:numRef>
              <c:f>'Serie I'!$H$18:$H$20</c:f>
              <c:numCache>
                <c:formatCode>General</c:formatCode>
                <c:ptCount val="3"/>
                <c:pt idx="0">
                  <c:v>1</c:v>
                </c:pt>
                <c:pt idx="1">
                  <c:v>2</c:v>
                </c:pt>
                <c:pt idx="2">
                  <c:v>3</c:v>
                </c:pt>
              </c:numCache>
            </c:numRef>
          </c:xVal>
          <c:yVal>
            <c:numRef>
              <c:f>'Serie I'!$I$18:$I$20</c:f>
              <c:numCache>
                <c:formatCode>_-[$$-80A]* #,##0.00_-;\-[$$-80A]* #,##0.00_-;_-[$$-80A]* "-"??_-;_-@_-</c:formatCode>
                <c:ptCount val="3"/>
                <c:pt idx="0">
                  <c:v>8000</c:v>
                </c:pt>
                <c:pt idx="1">
                  <c:v>11000</c:v>
                </c:pt>
                <c:pt idx="2">
                  <c:v>18000</c:v>
                </c:pt>
              </c:numCache>
            </c:numRef>
          </c:yVal>
          <c:smooth val="0"/>
          <c:extLst>
            <c:ext xmlns:c16="http://schemas.microsoft.com/office/drawing/2014/chart" uri="{C3380CC4-5D6E-409C-BE32-E72D297353CC}">
              <c16:uniqueId val="{00000004-FF32-E84F-BB75-E7B3A8D9D176}"/>
            </c:ext>
          </c:extLst>
        </c:ser>
        <c:ser>
          <c:idx val="0"/>
          <c:order val="1"/>
          <c:spPr>
            <a:ln w="25400" cap="rnd">
              <a:noFill/>
              <a:round/>
            </a:ln>
            <a:effectLst/>
          </c:spPr>
          <c:marker>
            <c:symbol val="circle"/>
            <c:size val="5"/>
            <c:spPr>
              <a:solidFill>
                <a:schemeClr val="accent1"/>
              </a:solidFill>
              <a:ln w="9525">
                <a:solidFill>
                  <a:schemeClr val="accent1"/>
                </a:solidFill>
              </a:ln>
              <a:effectLst/>
            </c:spPr>
          </c:marker>
          <c:xVal>
            <c:numRef>
              <c:f>'Serie I'!$H$18:$H$20</c:f>
              <c:numCache>
                <c:formatCode>General</c:formatCode>
                <c:ptCount val="3"/>
                <c:pt idx="0">
                  <c:v>1</c:v>
                </c:pt>
                <c:pt idx="1">
                  <c:v>2</c:v>
                </c:pt>
                <c:pt idx="2">
                  <c:v>3</c:v>
                </c:pt>
              </c:numCache>
            </c:numRef>
          </c:xVal>
          <c:yVal>
            <c:numRef>
              <c:f>'Serie I'!$I$18:$I$20</c:f>
              <c:numCache>
                <c:formatCode>_-[$$-80A]* #,##0.00_-;\-[$$-80A]* #,##0.00_-;_-[$$-80A]* "-"??_-;_-@_-</c:formatCode>
                <c:ptCount val="3"/>
                <c:pt idx="0">
                  <c:v>8000</c:v>
                </c:pt>
                <c:pt idx="1">
                  <c:v>11000</c:v>
                </c:pt>
                <c:pt idx="2">
                  <c:v>18000</c:v>
                </c:pt>
              </c:numCache>
            </c:numRef>
          </c:yVal>
          <c:smooth val="0"/>
          <c:extLst>
            <c:ext xmlns:c16="http://schemas.microsoft.com/office/drawing/2014/chart" uri="{C3380CC4-5D6E-409C-BE32-E72D297353CC}">
              <c16:uniqueId val="{00000003-FF32-E84F-BB75-E7B3A8D9D176}"/>
            </c:ext>
          </c:extLst>
        </c:ser>
        <c:dLbls>
          <c:showLegendKey val="0"/>
          <c:showVal val="0"/>
          <c:showCatName val="0"/>
          <c:showSerName val="0"/>
          <c:showPercent val="0"/>
          <c:showBubbleSize val="0"/>
        </c:dLbls>
        <c:axId val="379401103"/>
        <c:axId val="379211183"/>
      </c:scatterChart>
      <c:valAx>
        <c:axId val="379401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79211183"/>
        <c:crosses val="autoZero"/>
        <c:crossBetween val="midCat"/>
      </c:valAx>
      <c:valAx>
        <c:axId val="379211183"/>
        <c:scaling>
          <c:orientation val="minMax"/>
        </c:scaling>
        <c:delete val="0"/>
        <c:axPos val="l"/>
        <c:majorGridlines>
          <c:spPr>
            <a:ln w="9525" cap="flat" cmpd="sng" algn="ctr">
              <a:solidFill>
                <a:schemeClr val="tx1">
                  <a:lumMod val="15000"/>
                  <a:lumOff val="85000"/>
                </a:schemeClr>
              </a:solidFill>
              <a:round/>
            </a:ln>
            <a:effectLst/>
          </c:spPr>
        </c:majorGridlines>
        <c:numFmt formatCode="_-[$$-80A]* #,##0.00_-;\-[$$-80A]* #,##0.00_-;_-[$$-80A]*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79401103"/>
        <c:crosses val="autoZero"/>
        <c:crossBetween val="midCat"/>
      </c:valAx>
    </c:plotArea>
    <c:plotVisOnly val="1"/>
    <c:dispBlanksAs val="gap"/>
    <c:showDLblsOverMax val="0"/>
  </c:chart>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Demanda real At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[1]FORMULAS!$H$106:$H$114</c:f>
              <c:numCache>
                <c:formatCode>General</c:formatCode>
                <c:ptCount val="9"/>
                <c:pt idx="0">
                  <c:v>1</c:v>
                </c:pt>
                <c:pt idx="1">
                  <c:v>2</c:v>
                </c:pt>
                <c:pt idx="2">
                  <c:v>3</c:v>
                </c:pt>
                <c:pt idx="3">
                  <c:v>4</c:v>
                </c:pt>
                <c:pt idx="4">
                  <c:v>5</c:v>
                </c:pt>
                <c:pt idx="5">
                  <c:v>6</c:v>
                </c:pt>
                <c:pt idx="6">
                  <c:v>7</c:v>
                </c:pt>
                <c:pt idx="7">
                  <c:v>8</c:v>
                </c:pt>
                <c:pt idx="8">
                  <c:v>9</c:v>
                </c:pt>
              </c:numCache>
            </c:numRef>
          </c:xVal>
          <c:yVal>
            <c:numRef>
              <c:f>[1]FORMULAS!$I$106:$I$114</c:f>
              <c:numCache>
                <c:formatCode>General</c:formatCode>
                <c:ptCount val="9"/>
                <c:pt idx="0">
                  <c:v>12</c:v>
                </c:pt>
                <c:pt idx="1">
                  <c:v>17</c:v>
                </c:pt>
                <c:pt idx="2">
                  <c:v>20</c:v>
                </c:pt>
                <c:pt idx="3">
                  <c:v>19</c:v>
                </c:pt>
                <c:pt idx="4">
                  <c:v>24</c:v>
                </c:pt>
                <c:pt idx="5">
                  <c:v>21</c:v>
                </c:pt>
                <c:pt idx="6">
                  <c:v>31</c:v>
                </c:pt>
                <c:pt idx="7">
                  <c:v>28</c:v>
                </c:pt>
                <c:pt idx="8">
                  <c:v>36</c:v>
                </c:pt>
              </c:numCache>
            </c:numRef>
          </c:yVal>
          <c:smooth val="0"/>
          <c:extLst>
            <c:ext xmlns:c16="http://schemas.microsoft.com/office/drawing/2014/chart" uri="{C3380CC4-5D6E-409C-BE32-E72D297353CC}">
              <c16:uniqueId val="{00000000-E076-6A4B-B4F0-8CFD88C1A977}"/>
            </c:ext>
          </c:extLst>
        </c:ser>
        <c:ser>
          <c:idx val="1"/>
          <c:order val="1"/>
          <c:tx>
            <c:v>Previsión incluyendo la tendencia (FIT 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[1]FORMULAS!$H$106:$H$114</c:f>
              <c:numCache>
                <c:formatCode>General</c:formatCode>
                <c:ptCount val="9"/>
                <c:pt idx="0">
                  <c:v>1</c:v>
                </c:pt>
                <c:pt idx="1">
                  <c:v>2</c:v>
                </c:pt>
                <c:pt idx="2">
                  <c:v>3</c:v>
                </c:pt>
                <c:pt idx="3">
                  <c:v>4</c:v>
                </c:pt>
                <c:pt idx="4">
                  <c:v>5</c:v>
                </c:pt>
                <c:pt idx="5">
                  <c:v>6</c:v>
                </c:pt>
                <c:pt idx="6">
                  <c:v>7</c:v>
                </c:pt>
                <c:pt idx="7">
                  <c:v>8</c:v>
                </c:pt>
                <c:pt idx="8">
                  <c:v>9</c:v>
                </c:pt>
              </c:numCache>
            </c:numRef>
          </c:xVal>
          <c:yVal>
            <c:numRef>
              <c:f>[1]FORMULAS!$J$106:$J$114</c:f>
              <c:numCache>
                <c:formatCode>0.00</c:formatCode>
                <c:ptCount val="9"/>
                <c:pt idx="0" formatCode="General">
                  <c:v>11</c:v>
                </c:pt>
                <c:pt idx="1">
                  <c:v>12.8</c:v>
                </c:pt>
                <c:pt idx="2">
                  <c:v>15.176000000000002</c:v>
                </c:pt>
                <c:pt idx="3">
                  <c:v>17.822720000000004</c:v>
                </c:pt>
                <c:pt idx="4">
                  <c:v>19.914278400000004</c:v>
                </c:pt>
                <c:pt idx="5">
                  <c:v>22.514382848000004</c:v>
                </c:pt>
                <c:pt idx="6">
                  <c:v>24.113315778560004</c:v>
                </c:pt>
                <c:pt idx="7">
                  <c:v>27.143396860723204</c:v>
                </c:pt>
                <c:pt idx="8">
                  <c:v>29.275989977595909</c:v>
                </c:pt>
              </c:numCache>
            </c:numRef>
          </c:yVal>
          <c:smooth val="0"/>
          <c:extLst>
            <c:ext xmlns:c16="http://schemas.microsoft.com/office/drawing/2014/chart" uri="{C3380CC4-5D6E-409C-BE32-E72D297353CC}">
              <c16:uniqueId val="{00000001-E076-6A4B-B4F0-8CFD88C1A977}"/>
            </c:ext>
          </c:extLst>
        </c:ser>
        <c:dLbls>
          <c:showLegendKey val="0"/>
          <c:showVal val="0"/>
          <c:showCatName val="0"/>
          <c:showSerName val="0"/>
          <c:showPercent val="0"/>
          <c:showBubbleSize val="0"/>
        </c:dLbls>
        <c:axId val="826234111"/>
        <c:axId val="826235839"/>
      </c:scatterChart>
      <c:valAx>
        <c:axId val="82623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 Mes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26235839"/>
        <c:crosses val="autoZero"/>
        <c:crossBetween val="midCat"/>
      </c:valAx>
      <c:valAx>
        <c:axId val="82623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Demanda real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82623411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368300</xdr:colOff>
      <xdr:row>0</xdr:row>
      <xdr:rowOff>190500</xdr:rowOff>
    </xdr:from>
    <xdr:to>
      <xdr:col>8</xdr:col>
      <xdr:colOff>558800</xdr:colOff>
      <xdr:row>15</xdr:row>
      <xdr:rowOff>60943</xdr:rowOff>
    </xdr:to>
    <xdr:pic>
      <xdr:nvPicPr>
        <xdr:cNvPr id="3" name="Imagen 2">
          <a:extLst>
            <a:ext uri="{FF2B5EF4-FFF2-40B4-BE49-F238E27FC236}">
              <a16:creationId xmlns:a16="http://schemas.microsoft.com/office/drawing/2014/main" id="{DA7758D0-E3A5-256E-C1AB-780205D904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8300" y="190500"/>
          <a:ext cx="6794500" cy="2918443"/>
        </a:xfrm>
        <a:prstGeom prst="rect">
          <a:avLst/>
        </a:prstGeom>
      </xdr:spPr>
    </xdr:pic>
    <xdr:clientData/>
  </xdr:twoCellAnchor>
  <xdr:twoCellAnchor>
    <xdr:from>
      <xdr:col>1</xdr:col>
      <xdr:colOff>547538</xdr:colOff>
      <xdr:row>21</xdr:row>
      <xdr:rowOff>185947</xdr:rowOff>
    </xdr:from>
    <xdr:to>
      <xdr:col>7</xdr:col>
      <xdr:colOff>159349</xdr:colOff>
      <xdr:row>35</xdr:row>
      <xdr:rowOff>77637</xdr:rowOff>
    </xdr:to>
    <xdr:graphicFrame macro="">
      <xdr:nvGraphicFramePr>
        <xdr:cNvPr id="9" name="Gráfico 8">
          <a:extLst>
            <a:ext uri="{FF2B5EF4-FFF2-40B4-BE49-F238E27FC236}">
              <a16:creationId xmlns:a16="http://schemas.microsoft.com/office/drawing/2014/main" id="{F0C88603-2553-36BB-1935-AD5CEFB76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292100</xdr:colOff>
      <xdr:row>0</xdr:row>
      <xdr:rowOff>165100</xdr:rowOff>
    </xdr:from>
    <xdr:to>
      <xdr:col>9</xdr:col>
      <xdr:colOff>131233</xdr:colOff>
      <xdr:row>23</xdr:row>
      <xdr:rowOff>114300</xdr:rowOff>
    </xdr:to>
    <xdr:pic>
      <xdr:nvPicPr>
        <xdr:cNvPr id="3" name="Imagen 2">
          <a:extLst>
            <a:ext uri="{FF2B5EF4-FFF2-40B4-BE49-F238E27FC236}">
              <a16:creationId xmlns:a16="http://schemas.microsoft.com/office/drawing/2014/main" id="{6212887D-B125-BD77-484D-A1BF76CC06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2100" y="165100"/>
          <a:ext cx="7480300" cy="4622800"/>
        </a:xfrm>
        <a:prstGeom prst="rect">
          <a:avLst/>
        </a:prstGeom>
      </xdr:spPr>
    </xdr:pic>
    <xdr:clientData/>
  </xdr:twoCellAnchor>
  <xdr:twoCellAnchor editAs="oneCell">
    <xdr:from>
      <xdr:col>0</xdr:col>
      <xdr:colOff>76200</xdr:colOff>
      <xdr:row>33</xdr:row>
      <xdr:rowOff>139700</xdr:rowOff>
    </xdr:from>
    <xdr:to>
      <xdr:col>5</xdr:col>
      <xdr:colOff>704092</xdr:colOff>
      <xdr:row>37</xdr:row>
      <xdr:rowOff>177800</xdr:rowOff>
    </xdr:to>
    <xdr:pic>
      <xdr:nvPicPr>
        <xdr:cNvPr id="4" name="Imagen 3">
          <a:extLst>
            <a:ext uri="{FF2B5EF4-FFF2-40B4-BE49-F238E27FC236}">
              <a16:creationId xmlns:a16="http://schemas.microsoft.com/office/drawing/2014/main" id="{4CC0B65C-DBD1-7D4B-A714-9D09EBCE9F7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546100"/>
          <a:ext cx="4755392" cy="850900"/>
        </a:xfrm>
        <a:prstGeom prst="rect">
          <a:avLst/>
        </a:prstGeom>
      </xdr:spPr>
    </xdr:pic>
    <xdr:clientData/>
  </xdr:twoCellAnchor>
  <xdr:twoCellAnchor editAs="oneCell">
    <xdr:from>
      <xdr:col>0</xdr:col>
      <xdr:colOff>190500</xdr:colOff>
      <xdr:row>44</xdr:row>
      <xdr:rowOff>114301</xdr:rowOff>
    </xdr:from>
    <xdr:to>
      <xdr:col>5</xdr:col>
      <xdr:colOff>571500</xdr:colOff>
      <xdr:row>49</xdr:row>
      <xdr:rowOff>66451</xdr:rowOff>
    </xdr:to>
    <xdr:pic>
      <xdr:nvPicPr>
        <xdr:cNvPr id="6" name="Imagen 5">
          <a:extLst>
            <a:ext uri="{FF2B5EF4-FFF2-40B4-BE49-F238E27FC236}">
              <a16:creationId xmlns:a16="http://schemas.microsoft.com/office/drawing/2014/main" id="{8FF4E5DB-F498-2B40-932F-29A81F7F37C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0" y="9055101"/>
          <a:ext cx="4508500" cy="968150"/>
        </a:xfrm>
        <a:prstGeom prst="rect">
          <a:avLst/>
        </a:prstGeom>
      </xdr:spPr>
    </xdr:pic>
    <xdr:clientData/>
  </xdr:twoCellAnchor>
  <xdr:twoCellAnchor editAs="oneCell">
    <xdr:from>
      <xdr:col>10</xdr:col>
      <xdr:colOff>531133</xdr:colOff>
      <xdr:row>41</xdr:row>
      <xdr:rowOff>57285</xdr:rowOff>
    </xdr:from>
    <xdr:to>
      <xdr:col>13</xdr:col>
      <xdr:colOff>578555</xdr:colOff>
      <xdr:row>61</xdr:row>
      <xdr:rowOff>148303</xdr:rowOff>
    </xdr:to>
    <xdr:pic>
      <xdr:nvPicPr>
        <xdr:cNvPr id="7" name="Imagen 6">
          <a:extLst>
            <a:ext uri="{FF2B5EF4-FFF2-40B4-BE49-F238E27FC236}">
              <a16:creationId xmlns:a16="http://schemas.microsoft.com/office/drawing/2014/main" id="{0326655A-8EE3-1E4E-BBEC-93BCE45F15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507689" y="8171174"/>
          <a:ext cx="4210200" cy="4042129"/>
        </a:xfrm>
        <a:prstGeom prst="rect">
          <a:avLst/>
        </a:prstGeom>
      </xdr:spPr>
    </xdr:pic>
    <xdr:clientData/>
  </xdr:twoCellAnchor>
  <xdr:oneCellAnchor>
    <xdr:from>
      <xdr:col>1</xdr:col>
      <xdr:colOff>88900</xdr:colOff>
      <xdr:row>64</xdr:row>
      <xdr:rowOff>150668</xdr:rowOff>
    </xdr:from>
    <xdr:ext cx="2440679" cy="867011"/>
    <xdr:pic>
      <xdr:nvPicPr>
        <xdr:cNvPr id="8" name="Imagen 7">
          <a:extLst>
            <a:ext uri="{FF2B5EF4-FFF2-40B4-BE49-F238E27FC236}">
              <a16:creationId xmlns:a16="http://schemas.microsoft.com/office/drawing/2014/main" id="{2C2BF547-2FB5-3244-8146-76551C1370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14400" y="14298468"/>
          <a:ext cx="2440679" cy="867011"/>
        </a:xfrm>
        <a:prstGeom prst="rect">
          <a:avLst/>
        </a:prstGeom>
      </xdr:spPr>
    </xdr:pic>
    <xdr:clientData/>
  </xdr:oneCellAnchor>
  <xdr:oneCellAnchor>
    <xdr:from>
      <xdr:col>1</xdr:col>
      <xdr:colOff>88900</xdr:colOff>
      <xdr:row>70</xdr:row>
      <xdr:rowOff>129959</xdr:rowOff>
    </xdr:from>
    <xdr:ext cx="2501900" cy="1470239"/>
    <xdr:pic>
      <xdr:nvPicPr>
        <xdr:cNvPr id="9" name="Imagen 8">
          <a:extLst>
            <a:ext uri="{FF2B5EF4-FFF2-40B4-BE49-F238E27FC236}">
              <a16:creationId xmlns:a16="http://schemas.microsoft.com/office/drawing/2014/main" id="{8CDCBE8C-BD6D-FA44-B1EC-E1A49D015F3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4400" y="15293759"/>
          <a:ext cx="2501900" cy="1470239"/>
        </a:xfrm>
        <a:prstGeom prst="rect">
          <a:avLst/>
        </a:prstGeom>
      </xdr:spPr>
    </xdr:pic>
    <xdr:clientData/>
  </xdr:oneCellAnchor>
  <xdr:twoCellAnchor editAs="oneCell">
    <xdr:from>
      <xdr:col>3</xdr:col>
      <xdr:colOff>38100</xdr:colOff>
      <xdr:row>83</xdr:row>
      <xdr:rowOff>50800</xdr:rowOff>
    </xdr:from>
    <xdr:to>
      <xdr:col>8</xdr:col>
      <xdr:colOff>15523</xdr:colOff>
      <xdr:row>87</xdr:row>
      <xdr:rowOff>47978</xdr:rowOff>
    </xdr:to>
    <xdr:pic>
      <xdr:nvPicPr>
        <xdr:cNvPr id="10" name="Imagen 9">
          <a:extLst>
            <a:ext uri="{FF2B5EF4-FFF2-40B4-BE49-F238E27FC236}">
              <a16:creationId xmlns:a16="http://schemas.microsoft.com/office/drawing/2014/main" id="{29CBD9F0-5FB8-698E-B2E0-E923FA8E3EC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72565" y="8588188"/>
          <a:ext cx="4140200" cy="787400"/>
        </a:xfrm>
        <a:prstGeom prst="rect">
          <a:avLst/>
        </a:prstGeom>
      </xdr:spPr>
    </xdr:pic>
    <xdr:clientData/>
  </xdr:twoCellAnchor>
  <xdr:twoCellAnchor editAs="oneCell">
    <xdr:from>
      <xdr:col>3</xdr:col>
      <xdr:colOff>342900</xdr:colOff>
      <xdr:row>90</xdr:row>
      <xdr:rowOff>114300</xdr:rowOff>
    </xdr:from>
    <xdr:to>
      <xdr:col>8</xdr:col>
      <xdr:colOff>485423</xdr:colOff>
      <xdr:row>98</xdr:row>
      <xdr:rowOff>58093</xdr:rowOff>
    </xdr:to>
    <xdr:pic>
      <xdr:nvPicPr>
        <xdr:cNvPr id="11" name="Imagen 10">
          <a:extLst>
            <a:ext uri="{FF2B5EF4-FFF2-40B4-BE49-F238E27FC236}">
              <a16:creationId xmlns:a16="http://schemas.microsoft.com/office/drawing/2014/main" id="{61E23A29-DABF-AA70-43BE-0D7F6DCBE8A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77365" y="10489962"/>
          <a:ext cx="4305300" cy="1524237"/>
        </a:xfrm>
        <a:prstGeom prst="rect">
          <a:avLst/>
        </a:prstGeom>
      </xdr:spPr>
    </xdr:pic>
    <xdr:clientData/>
  </xdr:twoCellAnchor>
  <xdr:twoCellAnchor editAs="oneCell">
    <xdr:from>
      <xdr:col>3</xdr:col>
      <xdr:colOff>139700</xdr:colOff>
      <xdr:row>90</xdr:row>
      <xdr:rowOff>63500</xdr:rowOff>
    </xdr:from>
    <xdr:to>
      <xdr:col>8</xdr:col>
      <xdr:colOff>282223</xdr:colOff>
      <xdr:row>98</xdr:row>
      <xdr:rowOff>7293</xdr:rowOff>
    </xdr:to>
    <xdr:pic>
      <xdr:nvPicPr>
        <xdr:cNvPr id="12" name="Imagen 11">
          <a:extLst>
            <a:ext uri="{FF2B5EF4-FFF2-40B4-BE49-F238E27FC236}">
              <a16:creationId xmlns:a16="http://schemas.microsoft.com/office/drawing/2014/main" id="{9BC41342-B73F-0091-CD09-70702314A05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165" y="10449621"/>
          <a:ext cx="4305300" cy="1524237"/>
        </a:xfrm>
        <a:prstGeom prst="rect">
          <a:avLst/>
        </a:prstGeom>
      </xdr:spPr>
    </xdr:pic>
    <xdr:clientData/>
  </xdr:twoCellAnchor>
  <xdr:twoCellAnchor editAs="oneCell">
    <xdr:from>
      <xdr:col>2</xdr:col>
      <xdr:colOff>254001</xdr:colOff>
      <xdr:row>101</xdr:row>
      <xdr:rowOff>14111</xdr:rowOff>
    </xdr:from>
    <xdr:to>
      <xdr:col>9</xdr:col>
      <xdr:colOff>1758245</xdr:colOff>
      <xdr:row>123</xdr:row>
      <xdr:rowOff>160867</xdr:rowOff>
    </xdr:to>
    <xdr:pic>
      <xdr:nvPicPr>
        <xdr:cNvPr id="14" name="Imagen 13">
          <a:extLst>
            <a:ext uri="{FF2B5EF4-FFF2-40B4-BE49-F238E27FC236}">
              <a16:creationId xmlns:a16="http://schemas.microsoft.com/office/drawing/2014/main" id="{A8BC2FCE-DFDE-A84D-B6C1-7F4E01C78B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9112" y="21082000"/>
          <a:ext cx="7543800" cy="44929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215900</xdr:colOff>
      <xdr:row>0</xdr:row>
      <xdr:rowOff>228600</xdr:rowOff>
    </xdr:from>
    <xdr:to>
      <xdr:col>7</xdr:col>
      <xdr:colOff>673100</xdr:colOff>
      <xdr:row>5</xdr:row>
      <xdr:rowOff>199399</xdr:rowOff>
    </xdr:to>
    <xdr:pic>
      <xdr:nvPicPr>
        <xdr:cNvPr id="3" name="Imagen 2">
          <a:extLst>
            <a:ext uri="{FF2B5EF4-FFF2-40B4-BE49-F238E27FC236}">
              <a16:creationId xmlns:a16="http://schemas.microsoft.com/office/drawing/2014/main" id="{F265F5C8-2930-9058-7E38-507CB8A1CD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1400" y="228600"/>
          <a:ext cx="5410200" cy="18757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50800</xdr:rowOff>
    </xdr:from>
    <xdr:to>
      <xdr:col>7</xdr:col>
      <xdr:colOff>215900</xdr:colOff>
      <xdr:row>13</xdr:row>
      <xdr:rowOff>73754</xdr:rowOff>
    </xdr:to>
    <xdr:pic>
      <xdr:nvPicPr>
        <xdr:cNvPr id="3" name="Imagen 2">
          <a:extLst>
            <a:ext uri="{FF2B5EF4-FFF2-40B4-BE49-F238E27FC236}">
              <a16:creationId xmlns:a16="http://schemas.microsoft.com/office/drawing/2014/main" id="{4895C57A-5EEA-3756-A257-AAA83C374C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00" y="50800"/>
          <a:ext cx="6210300" cy="2664554"/>
        </a:xfrm>
        <a:prstGeom prst="rect">
          <a:avLst/>
        </a:prstGeom>
      </xdr:spPr>
    </xdr:pic>
    <xdr:clientData/>
  </xdr:twoCellAnchor>
  <xdr:twoCellAnchor editAs="oneCell">
    <xdr:from>
      <xdr:col>2</xdr:col>
      <xdr:colOff>0</xdr:colOff>
      <xdr:row>25</xdr:row>
      <xdr:rowOff>0</xdr:rowOff>
    </xdr:from>
    <xdr:to>
      <xdr:col>6</xdr:col>
      <xdr:colOff>225486</xdr:colOff>
      <xdr:row>27</xdr:row>
      <xdr:rowOff>185506</xdr:rowOff>
    </xdr:to>
    <xdr:pic>
      <xdr:nvPicPr>
        <xdr:cNvPr id="4" name="Imagen 3">
          <a:extLst>
            <a:ext uri="{FF2B5EF4-FFF2-40B4-BE49-F238E27FC236}">
              <a16:creationId xmlns:a16="http://schemas.microsoft.com/office/drawing/2014/main" id="{05553496-BE93-404D-9F76-218BC24D2A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0" y="23533100"/>
          <a:ext cx="4581586" cy="591906"/>
        </a:xfrm>
        <a:prstGeom prst="rect">
          <a:avLst/>
        </a:prstGeom>
      </xdr:spPr>
    </xdr:pic>
    <xdr:clientData/>
  </xdr:twoCellAnchor>
  <xdr:twoCellAnchor>
    <xdr:from>
      <xdr:col>1</xdr:col>
      <xdr:colOff>208910</xdr:colOff>
      <xdr:row>34</xdr:row>
      <xdr:rowOff>46714</xdr:rowOff>
    </xdr:from>
    <xdr:to>
      <xdr:col>6</xdr:col>
      <xdr:colOff>800100</xdr:colOff>
      <xdr:row>47</xdr:row>
      <xdr:rowOff>144770</xdr:rowOff>
    </xdr:to>
    <xdr:graphicFrame macro="">
      <xdr:nvGraphicFramePr>
        <xdr:cNvPr id="5" name="Gráfico 4">
          <a:extLst>
            <a:ext uri="{FF2B5EF4-FFF2-40B4-BE49-F238E27FC236}">
              <a16:creationId xmlns:a16="http://schemas.microsoft.com/office/drawing/2014/main" id="{CAF1A55D-F1FB-0E4E-A392-8A3108826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lfhernd/Desktop/URL/PO1%20-%20parcial%201.xlsx" TargetMode="External"/><Relationship Id="rId1" Type="http://schemas.openxmlformats.org/officeDocument/2006/relationships/externalLinkPath" Target="URL/PO1%20-%20parcia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a 2"/>
      <sheetName val="FORMULAS"/>
    </sheetNames>
    <sheetDataSet>
      <sheetData sheetId="0"/>
      <sheetData sheetId="1">
        <row r="106">
          <cell r="H106">
            <v>1</v>
          </cell>
          <cell r="I106">
            <v>12</v>
          </cell>
          <cell r="J106">
            <v>11</v>
          </cell>
        </row>
        <row r="107">
          <cell r="H107">
            <v>2</v>
          </cell>
          <cell r="I107">
            <v>17</v>
          </cell>
          <cell r="J107">
            <v>12.8</v>
          </cell>
        </row>
        <row r="108">
          <cell r="H108">
            <v>3</v>
          </cell>
          <cell r="I108">
            <v>20</v>
          </cell>
          <cell r="J108">
            <v>15.176000000000002</v>
          </cell>
        </row>
        <row r="109">
          <cell r="H109">
            <v>4</v>
          </cell>
          <cell r="I109">
            <v>19</v>
          </cell>
          <cell r="J109">
            <v>17.822720000000004</v>
          </cell>
        </row>
        <row r="110">
          <cell r="H110">
            <v>5</v>
          </cell>
          <cell r="I110">
            <v>24</v>
          </cell>
          <cell r="J110">
            <v>19.914278400000004</v>
          </cell>
        </row>
        <row r="111">
          <cell r="H111">
            <v>6</v>
          </cell>
          <cell r="I111">
            <v>21</v>
          </cell>
          <cell r="J111">
            <v>22.514382848000004</v>
          </cell>
        </row>
        <row r="112">
          <cell r="H112">
            <v>7</v>
          </cell>
          <cell r="I112">
            <v>31</v>
          </cell>
          <cell r="J112">
            <v>24.113315778560004</v>
          </cell>
        </row>
        <row r="113">
          <cell r="H113">
            <v>8</v>
          </cell>
          <cell r="I113">
            <v>28</v>
          </cell>
          <cell r="J113">
            <v>27.143396860723204</v>
          </cell>
        </row>
        <row r="114">
          <cell r="H114">
            <v>9</v>
          </cell>
          <cell r="I114">
            <v>36</v>
          </cell>
          <cell r="J114">
            <v>29.275989977595909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ECCEA-7640-BA44-AA4A-02F5E53D679F}">
  <dimension ref="A14:P29"/>
  <sheetViews>
    <sheetView topLeftCell="A9" zoomScale="106" workbookViewId="0">
      <selection activeCell="I31" sqref="I31"/>
    </sheetView>
  </sheetViews>
  <sheetFormatPr baseColWidth="10" defaultRowHeight="16" x14ac:dyDescent="0.2"/>
  <cols>
    <col min="9" max="9" width="12.1640625" bestFit="1" customWidth="1"/>
    <col min="10" max="10" width="15" customWidth="1"/>
    <col min="12" max="12" width="14" customWidth="1"/>
    <col min="13" max="13" width="15.5" customWidth="1"/>
    <col min="14" max="14" width="13.6640625" customWidth="1"/>
    <col min="15" max="15" width="17" customWidth="1"/>
    <col min="16" max="16" width="16.1640625" customWidth="1"/>
  </cols>
  <sheetData>
    <row r="14" spans="10:12" x14ac:dyDescent="0.2">
      <c r="J14" s="3" t="s">
        <v>6</v>
      </c>
    </row>
    <row r="15" spans="10:12" x14ac:dyDescent="0.2">
      <c r="J15">
        <v>3000</v>
      </c>
      <c r="K15">
        <v>2000</v>
      </c>
      <c r="L15">
        <v>1000</v>
      </c>
    </row>
    <row r="17" spans="1:16" x14ac:dyDescent="0.2">
      <c r="B17" t="s">
        <v>0</v>
      </c>
      <c r="I17" s="4" t="s">
        <v>4</v>
      </c>
      <c r="J17" s="3" t="s">
        <v>5</v>
      </c>
      <c r="K17" s="3" t="s">
        <v>7</v>
      </c>
      <c r="L17" s="3" t="s">
        <v>59</v>
      </c>
      <c r="M17" s="3" t="s">
        <v>60</v>
      </c>
      <c r="N17" s="3" t="s">
        <v>61</v>
      </c>
      <c r="O17" s="3" t="s">
        <v>62</v>
      </c>
      <c r="P17" s="3" t="s">
        <v>63</v>
      </c>
    </row>
    <row r="18" spans="1:16" x14ac:dyDescent="0.2">
      <c r="B18" t="s">
        <v>1</v>
      </c>
      <c r="H18">
        <v>1</v>
      </c>
      <c r="I18" s="2">
        <v>8000</v>
      </c>
      <c r="J18">
        <v>1.1000000000000001</v>
      </c>
      <c r="K18">
        <f>J18*J$15</f>
        <v>3300.0000000000005</v>
      </c>
      <c r="L18" s="2">
        <f>I18+K18</f>
        <v>11300</v>
      </c>
      <c r="M18" s="2">
        <f>I18*K$15</f>
        <v>16000000</v>
      </c>
      <c r="N18" s="2">
        <f>J18*L$15</f>
        <v>1100</v>
      </c>
      <c r="O18" s="35">
        <f>M18+I18</f>
        <v>16008000</v>
      </c>
      <c r="P18" s="35">
        <f>I18+N18</f>
        <v>9100</v>
      </c>
    </row>
    <row r="19" spans="1:16" x14ac:dyDescent="0.2">
      <c r="B19" t="s">
        <v>2</v>
      </c>
      <c r="H19">
        <v>2</v>
      </c>
      <c r="I19" s="2">
        <v>11000</v>
      </c>
      <c r="J19">
        <v>0.7</v>
      </c>
      <c r="K19">
        <f>J19*J$15</f>
        <v>2100</v>
      </c>
      <c r="L19" s="2">
        <f>I19+K19</f>
        <v>13100</v>
      </c>
      <c r="M19" s="2">
        <f t="shared" ref="M19:M20" si="0">I19*K$15</f>
        <v>22000000</v>
      </c>
      <c r="N19" s="2">
        <f t="shared" ref="N19:N20" si="1">J19*L$15</f>
        <v>700</v>
      </c>
      <c r="O19" s="2">
        <f>M19+I19</f>
        <v>22011000</v>
      </c>
      <c r="P19" s="2">
        <f t="shared" ref="P19:P20" si="2">I19+N19</f>
        <v>11700</v>
      </c>
    </row>
    <row r="20" spans="1:16" x14ac:dyDescent="0.2">
      <c r="B20" s="22" t="s">
        <v>3</v>
      </c>
      <c r="C20" s="22"/>
      <c r="D20" s="22"/>
      <c r="E20" s="22"/>
      <c r="F20" s="22"/>
      <c r="G20" s="22"/>
      <c r="H20" s="22">
        <v>3</v>
      </c>
      <c r="I20" s="23">
        <v>18000</v>
      </c>
      <c r="J20" s="22">
        <v>0.4</v>
      </c>
      <c r="K20" s="22">
        <f>J20*J$15</f>
        <v>1200</v>
      </c>
      <c r="L20" s="23">
        <f t="shared" ref="L19:L20" si="3">I20+K20</f>
        <v>19200</v>
      </c>
      <c r="M20" s="34">
        <f t="shared" si="0"/>
        <v>36000000</v>
      </c>
      <c r="N20" s="34">
        <f t="shared" si="1"/>
        <v>400</v>
      </c>
      <c r="O20" s="34">
        <f>M20+I20</f>
        <v>36018000</v>
      </c>
      <c r="P20" s="34">
        <f t="shared" si="2"/>
        <v>18400</v>
      </c>
    </row>
    <row r="23" spans="1:16" x14ac:dyDescent="0.2">
      <c r="A23" s="17" t="s">
        <v>20</v>
      </c>
      <c r="I23" s="17" t="s">
        <v>58</v>
      </c>
    </row>
    <row r="24" spans="1:16" x14ac:dyDescent="0.2">
      <c r="I24" t="s">
        <v>64</v>
      </c>
    </row>
    <row r="27" spans="1:16" x14ac:dyDescent="0.2">
      <c r="I27" s="17" t="s">
        <v>21</v>
      </c>
    </row>
    <row r="29" spans="1:16" x14ac:dyDescent="0.2">
      <c r="I29" t="s">
        <v>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C2BC-6068-4C43-BB6E-3CDE040DFD94}">
  <dimension ref="A26:M114"/>
  <sheetViews>
    <sheetView tabSelected="1" topLeftCell="A84" zoomScale="90" workbookViewId="0">
      <selection activeCell="L111" sqref="L111"/>
    </sheetView>
  </sheetViews>
  <sheetFormatPr baseColWidth="10" defaultRowHeight="16" x14ac:dyDescent="0.2"/>
  <cols>
    <col min="9" max="9" width="13.6640625" customWidth="1"/>
    <col min="10" max="10" width="32.5" customWidth="1"/>
    <col min="11" max="11" width="15" customWidth="1"/>
    <col min="12" max="12" width="19.1640625" customWidth="1"/>
    <col min="13" max="13" width="20.33203125" customWidth="1"/>
    <col min="14" max="14" width="14.5" customWidth="1"/>
  </cols>
  <sheetData>
    <row r="26" spans="2:3" x14ac:dyDescent="0.2">
      <c r="B26" s="9" t="s">
        <v>8</v>
      </c>
      <c r="C26" s="9" t="s">
        <v>9</v>
      </c>
    </row>
    <row r="27" spans="2:3" x14ac:dyDescent="0.2">
      <c r="B27">
        <v>2019</v>
      </c>
      <c r="C27">
        <v>3000</v>
      </c>
    </row>
    <row r="28" spans="2:3" x14ac:dyDescent="0.2">
      <c r="B28">
        <v>2020</v>
      </c>
      <c r="C28">
        <v>4000</v>
      </c>
    </row>
    <row r="29" spans="2:3" x14ac:dyDescent="0.2">
      <c r="B29">
        <v>2021</v>
      </c>
      <c r="C29">
        <v>3400</v>
      </c>
    </row>
    <row r="30" spans="2:3" x14ac:dyDescent="0.2">
      <c r="B30">
        <v>2022</v>
      </c>
      <c r="C30">
        <v>3800</v>
      </c>
    </row>
    <row r="31" spans="2:3" x14ac:dyDescent="0.2">
      <c r="B31">
        <v>2023</v>
      </c>
      <c r="C31">
        <v>3700</v>
      </c>
    </row>
    <row r="33" spans="1:10" x14ac:dyDescent="0.2">
      <c r="A33" s="5" t="s">
        <v>20</v>
      </c>
      <c r="B33" t="s">
        <v>10</v>
      </c>
      <c r="H33" t="s">
        <v>11</v>
      </c>
    </row>
    <row r="34" spans="1:10" x14ac:dyDescent="0.2">
      <c r="H34" s="9" t="s">
        <v>8</v>
      </c>
      <c r="I34" s="9" t="s">
        <v>9</v>
      </c>
      <c r="J34" s="3" t="s">
        <v>19</v>
      </c>
    </row>
    <row r="35" spans="1:10" x14ac:dyDescent="0.2">
      <c r="H35">
        <v>2019</v>
      </c>
      <c r="I35">
        <v>3000</v>
      </c>
    </row>
    <row r="36" spans="1:10" x14ac:dyDescent="0.2">
      <c r="H36">
        <v>2020</v>
      </c>
      <c r="I36">
        <v>4000</v>
      </c>
    </row>
    <row r="37" spans="1:10" x14ac:dyDescent="0.2">
      <c r="H37">
        <v>2021</v>
      </c>
      <c r="I37">
        <v>3400</v>
      </c>
      <c r="J37" s="11">
        <f>(I35+I36)/2</f>
        <v>3500</v>
      </c>
    </row>
    <row r="38" spans="1:10" x14ac:dyDescent="0.2">
      <c r="A38" s="7"/>
      <c r="B38" s="7"/>
      <c r="H38">
        <v>2022</v>
      </c>
      <c r="I38">
        <v>3800</v>
      </c>
      <c r="J38" s="11">
        <f t="shared" ref="J38:J39" si="0">(I36+I37)/2</f>
        <v>3700</v>
      </c>
    </row>
    <row r="39" spans="1:10" ht="17" customHeight="1" x14ac:dyDescent="0.2">
      <c r="A39" s="7"/>
      <c r="B39" s="7"/>
      <c r="H39">
        <v>2023</v>
      </c>
      <c r="I39">
        <v>3700</v>
      </c>
      <c r="J39" s="11">
        <f t="shared" si="0"/>
        <v>3600</v>
      </c>
    </row>
    <row r="40" spans="1:10" x14ac:dyDescent="0.2">
      <c r="A40" s="8"/>
      <c r="B40" s="7"/>
      <c r="H40" s="10">
        <v>2024</v>
      </c>
      <c r="I40" s="10"/>
      <c r="J40" s="12">
        <f>(I38+I39)/2</f>
        <v>3750</v>
      </c>
    </row>
    <row r="41" spans="1:10" x14ac:dyDescent="0.2">
      <c r="A41" s="7"/>
      <c r="B41" s="7"/>
      <c r="J41" s="6"/>
    </row>
    <row r="42" spans="1:10" x14ac:dyDescent="0.2">
      <c r="J42" s="6"/>
    </row>
    <row r="43" spans="1:10" x14ac:dyDescent="0.2">
      <c r="J43" s="6"/>
    </row>
    <row r="44" spans="1:10" x14ac:dyDescent="0.2">
      <c r="A44" s="5" t="s">
        <v>21</v>
      </c>
    </row>
    <row r="45" spans="1:10" x14ac:dyDescent="0.2">
      <c r="J45" s="6"/>
    </row>
    <row r="46" spans="1:10" x14ac:dyDescent="0.2">
      <c r="A46" s="8"/>
      <c r="J46" s="6"/>
    </row>
    <row r="48" spans="1:10" x14ac:dyDescent="0.2">
      <c r="I48" s="3" t="s">
        <v>22</v>
      </c>
      <c r="J48" s="3" t="s">
        <v>23</v>
      </c>
    </row>
    <row r="50" spans="1:13" x14ac:dyDescent="0.2">
      <c r="I50">
        <v>0.6</v>
      </c>
      <c r="J50" t="s">
        <v>25</v>
      </c>
    </row>
    <row r="51" spans="1:13" x14ac:dyDescent="0.2">
      <c r="I51">
        <v>0.4</v>
      </c>
      <c r="J51" t="s">
        <v>26</v>
      </c>
    </row>
    <row r="52" spans="1:13" x14ac:dyDescent="0.2">
      <c r="I52">
        <f>I50+I51</f>
        <v>1</v>
      </c>
      <c r="J52" t="s">
        <v>24</v>
      </c>
    </row>
    <row r="55" spans="1:13" x14ac:dyDescent="0.2">
      <c r="H55" s="9" t="s">
        <v>8</v>
      </c>
      <c r="I55" s="9" t="s">
        <v>9</v>
      </c>
      <c r="J55" s="3" t="s">
        <v>27</v>
      </c>
    </row>
    <row r="56" spans="1:13" x14ac:dyDescent="0.2">
      <c r="H56">
        <v>2019</v>
      </c>
      <c r="I56">
        <v>3000</v>
      </c>
    </row>
    <row r="57" spans="1:13" x14ac:dyDescent="0.2">
      <c r="H57">
        <v>2020</v>
      </c>
      <c r="I57">
        <v>4000</v>
      </c>
      <c r="K57" s="14"/>
    </row>
    <row r="58" spans="1:13" x14ac:dyDescent="0.2">
      <c r="H58">
        <v>2021</v>
      </c>
      <c r="I58">
        <v>3400</v>
      </c>
      <c r="J58" s="6">
        <f>((I50*I58)+(I51*I57))/1</f>
        <v>3640</v>
      </c>
      <c r="K58" s="6"/>
    </row>
    <row r="59" spans="1:13" x14ac:dyDescent="0.2">
      <c r="H59">
        <v>2022</v>
      </c>
      <c r="I59">
        <v>3800</v>
      </c>
      <c r="J59" s="6">
        <f t="shared" ref="J59:J60" si="1">((I51*I59)+(I52*I58))/1</f>
        <v>4920</v>
      </c>
      <c r="K59" s="6"/>
    </row>
    <row r="60" spans="1:13" x14ac:dyDescent="0.2">
      <c r="H60">
        <v>2023</v>
      </c>
      <c r="I60">
        <v>3700</v>
      </c>
      <c r="J60" s="19">
        <f t="shared" si="1"/>
        <v>3700</v>
      </c>
      <c r="K60" s="6"/>
    </row>
    <row r="61" spans="1:13" x14ac:dyDescent="0.2">
      <c r="H61" s="10">
        <v>2024</v>
      </c>
      <c r="I61" s="26">
        <f>J40</f>
        <v>3750</v>
      </c>
      <c r="J61" s="20">
        <f>((I50*I61)+(I51*I60))/1</f>
        <v>3730</v>
      </c>
      <c r="K61" s="6"/>
    </row>
    <row r="62" spans="1:13" x14ac:dyDescent="0.2">
      <c r="J62" s="6"/>
      <c r="K62" s="6"/>
    </row>
    <row r="63" spans="1:13" x14ac:dyDescent="0.2">
      <c r="J63" s="6"/>
    </row>
    <row r="64" spans="1:13" ht="68" x14ac:dyDescent="0.2">
      <c r="A64" s="5" t="s">
        <v>28</v>
      </c>
      <c r="H64" s="9" t="s">
        <v>8</v>
      </c>
      <c r="I64" s="9" t="s">
        <v>9</v>
      </c>
      <c r="J64" s="25" t="s">
        <v>29</v>
      </c>
      <c r="K64" s="25" t="s">
        <v>30</v>
      </c>
      <c r="L64" s="25" t="s">
        <v>29</v>
      </c>
      <c r="M64" s="25" t="s">
        <v>30</v>
      </c>
    </row>
    <row r="65" spans="7:13" x14ac:dyDescent="0.2">
      <c r="G65">
        <v>5</v>
      </c>
      <c r="H65">
        <v>2019</v>
      </c>
      <c r="I65">
        <v>3000</v>
      </c>
      <c r="J65" s="24">
        <f>J40</f>
        <v>3750</v>
      </c>
      <c r="K65" s="24">
        <f>J40</f>
        <v>3750</v>
      </c>
      <c r="L65" s="13">
        <f>(ABS(I65-J65))/5</f>
        <v>150</v>
      </c>
      <c r="M65" s="13">
        <f>(ABS(I65-K65))/$G$65</f>
        <v>150</v>
      </c>
    </row>
    <row r="66" spans="7:13" x14ac:dyDescent="0.2">
      <c r="H66">
        <v>2020</v>
      </c>
      <c r="I66">
        <v>4000</v>
      </c>
      <c r="J66" s="24">
        <f>(J65+(0.1*(I65-J65)))</f>
        <v>3675</v>
      </c>
      <c r="K66" s="24">
        <f>(J65+(0.5*(I65-J65)))</f>
        <v>3375</v>
      </c>
      <c r="L66" s="13">
        <f>(ABS(I66-J66))/5</f>
        <v>65</v>
      </c>
      <c r="M66" s="13">
        <f t="shared" ref="M66:M70" si="2">(ABS(I66-K66))/$G$65</f>
        <v>125</v>
      </c>
    </row>
    <row r="67" spans="7:13" x14ac:dyDescent="0.2">
      <c r="H67">
        <v>2021</v>
      </c>
      <c r="I67">
        <v>3400</v>
      </c>
      <c r="J67" s="24">
        <f>(J66+(0.1*(I66-J66)))</f>
        <v>3707.5</v>
      </c>
      <c r="K67" s="24">
        <f>(J66+(0.5*(I66-J66)))</f>
        <v>3837.5</v>
      </c>
      <c r="L67" s="13">
        <f>(ABS(I67-J67))/5</f>
        <v>61.5</v>
      </c>
      <c r="M67" s="13">
        <f t="shared" si="2"/>
        <v>87.5</v>
      </c>
    </row>
    <row r="68" spans="7:13" x14ac:dyDescent="0.2">
      <c r="H68">
        <v>2022</v>
      </c>
      <c r="I68">
        <v>3800</v>
      </c>
      <c r="J68" s="24">
        <f t="shared" ref="J68" si="3">(J67+(0.1*(I67-J67)))</f>
        <v>3676.75</v>
      </c>
      <c r="K68" s="24">
        <f>(J67+(0.5*(I67-J67)))</f>
        <v>3553.75</v>
      </c>
      <c r="L68" s="13">
        <f>(ABS(I68-J68))/5</f>
        <v>24.65</v>
      </c>
      <c r="M68" s="13">
        <f t="shared" si="2"/>
        <v>49.25</v>
      </c>
    </row>
    <row r="69" spans="7:13" ht="17" customHeight="1" x14ac:dyDescent="0.2">
      <c r="H69">
        <v>2023</v>
      </c>
      <c r="I69">
        <v>3700</v>
      </c>
      <c r="J69" s="24">
        <f>(J68+(0.1*(I68-J68)))</f>
        <v>3689.0749999999998</v>
      </c>
      <c r="K69" s="24">
        <f t="shared" ref="K69" si="4">(J68+(0.5*(I68-J68)))</f>
        <v>3738.375</v>
      </c>
      <c r="L69" s="13">
        <f>(ABS(I69-J69))/5</f>
        <v>2.1850000000000365</v>
      </c>
      <c r="M69" s="13">
        <f t="shared" si="2"/>
        <v>7.6749999999999998</v>
      </c>
    </row>
    <row r="70" spans="7:13" ht="17" customHeight="1" x14ac:dyDescent="0.2">
      <c r="H70">
        <v>2024</v>
      </c>
      <c r="J70" s="24">
        <f>(J69+(0.1*(I69-J69)))</f>
        <v>3690.1675</v>
      </c>
      <c r="K70" s="24">
        <f>(J69+(0.5*(I69-J69)))</f>
        <v>3694.5374999999999</v>
      </c>
      <c r="L70" s="13">
        <f>(ABS(I70-J70))/5</f>
        <v>738.0335</v>
      </c>
      <c r="M70" s="13">
        <f t="shared" si="2"/>
        <v>738.90750000000003</v>
      </c>
    </row>
    <row r="71" spans="7:13" x14ac:dyDescent="0.2">
      <c r="H71" s="15" t="s">
        <v>31</v>
      </c>
      <c r="J71" s="7"/>
      <c r="K71" s="7"/>
      <c r="L71" s="16">
        <f>SUM(L65:L69)</f>
        <v>303.33500000000004</v>
      </c>
      <c r="M71" s="16">
        <f>SUM(M65:M69)</f>
        <v>419.42500000000001</v>
      </c>
    </row>
    <row r="74" spans="7:13" x14ac:dyDescent="0.2">
      <c r="I74" s="17" t="s">
        <v>32</v>
      </c>
      <c r="J74" s="17"/>
      <c r="K74" s="17"/>
      <c r="L74" s="18">
        <f>(L71)/6</f>
        <v>50.555833333333339</v>
      </c>
      <c r="M74" s="18">
        <f>(M71)/6</f>
        <v>69.904166666666669</v>
      </c>
    </row>
    <row r="82" spans="1:10" x14ac:dyDescent="0.2">
      <c r="A82" t="s">
        <v>65</v>
      </c>
      <c r="C82" s="5"/>
      <c r="D82" s="36" t="s">
        <v>66</v>
      </c>
      <c r="E82" s="36"/>
      <c r="F82" s="36"/>
      <c r="G82" s="36"/>
      <c r="H82" s="36"/>
      <c r="I82" s="36"/>
      <c r="J82" s="36"/>
    </row>
    <row r="83" spans="1:10" x14ac:dyDescent="0.2">
      <c r="C83" s="36"/>
      <c r="D83" s="36"/>
      <c r="E83" s="36"/>
      <c r="F83" s="36"/>
      <c r="G83" s="36"/>
      <c r="H83" s="36"/>
      <c r="I83" s="36"/>
      <c r="J83" s="36"/>
    </row>
    <row r="84" spans="1:10" x14ac:dyDescent="0.2">
      <c r="C84" s="36"/>
      <c r="D84" s="36"/>
      <c r="E84" s="36"/>
      <c r="F84" s="36"/>
      <c r="G84" s="36"/>
      <c r="H84" s="36"/>
      <c r="I84" s="36"/>
      <c r="J84" s="37"/>
    </row>
    <row r="85" spans="1:10" x14ac:dyDescent="0.2">
      <c r="C85" s="36"/>
      <c r="D85" s="36"/>
      <c r="E85" s="36"/>
      <c r="F85" s="36"/>
      <c r="G85" s="36"/>
      <c r="H85" s="36"/>
      <c r="I85" s="36"/>
      <c r="J85" s="36"/>
    </row>
    <row r="86" spans="1:10" x14ac:dyDescent="0.2">
      <c r="C86" s="36"/>
      <c r="D86" s="36"/>
      <c r="E86" s="36"/>
      <c r="F86" s="36"/>
      <c r="G86" s="36"/>
      <c r="H86" s="36"/>
      <c r="I86" s="36"/>
      <c r="J86" s="36"/>
    </row>
    <row r="87" spans="1:10" x14ac:dyDescent="0.2">
      <c r="C87" s="36"/>
      <c r="D87" s="36"/>
      <c r="E87" s="36"/>
      <c r="F87" s="36"/>
      <c r="G87" s="36"/>
      <c r="H87" s="36"/>
      <c r="I87" s="36"/>
      <c r="J87" s="36"/>
    </row>
    <row r="88" spans="1:10" x14ac:dyDescent="0.2">
      <c r="C88" s="36"/>
      <c r="D88" s="36"/>
      <c r="E88" s="36"/>
      <c r="F88" s="36"/>
      <c r="G88" s="36"/>
      <c r="H88" s="36"/>
      <c r="I88" s="36"/>
      <c r="J88" s="36"/>
    </row>
    <row r="89" spans="1:10" ht="48" customHeight="1" x14ac:dyDescent="0.2">
      <c r="C89" s="36"/>
      <c r="D89" s="38" t="s">
        <v>67</v>
      </c>
      <c r="E89" s="38"/>
      <c r="F89" s="38"/>
      <c r="G89" s="38"/>
      <c r="H89" s="38"/>
      <c r="I89" s="38"/>
      <c r="J89" s="36"/>
    </row>
    <row r="90" spans="1:10" x14ac:dyDescent="0.2">
      <c r="C90" s="36"/>
      <c r="D90" s="36"/>
      <c r="E90" s="36"/>
      <c r="F90" s="36"/>
      <c r="G90" s="36"/>
      <c r="H90" s="36"/>
      <c r="I90" s="36"/>
      <c r="J90" s="36"/>
    </row>
    <row r="91" spans="1:10" x14ac:dyDescent="0.2">
      <c r="C91" s="36"/>
      <c r="D91" s="36"/>
      <c r="E91" s="36"/>
      <c r="F91" s="36"/>
      <c r="G91" s="36"/>
      <c r="H91" s="36"/>
      <c r="I91" s="36"/>
      <c r="J91" s="36"/>
    </row>
    <row r="92" spans="1:10" x14ac:dyDescent="0.2">
      <c r="C92" s="36"/>
      <c r="D92" s="36"/>
      <c r="E92" s="36"/>
      <c r="F92" s="36"/>
      <c r="G92" s="36"/>
      <c r="H92" s="36"/>
      <c r="I92" s="36"/>
      <c r="J92" s="36"/>
    </row>
    <row r="93" spans="1:10" x14ac:dyDescent="0.2">
      <c r="C93" s="36"/>
      <c r="D93" s="36"/>
      <c r="E93" s="36"/>
      <c r="F93" s="36"/>
      <c r="G93" s="36"/>
      <c r="H93" s="36"/>
      <c r="I93" s="36"/>
      <c r="J93" s="36"/>
    </row>
    <row r="94" spans="1:10" x14ac:dyDescent="0.2">
      <c r="C94" s="36"/>
      <c r="D94" s="36"/>
      <c r="E94" s="36"/>
      <c r="F94" s="36"/>
      <c r="G94" s="36"/>
      <c r="H94" s="36"/>
      <c r="I94" s="36"/>
      <c r="J94" s="36"/>
    </row>
    <row r="95" spans="1:10" x14ac:dyDescent="0.2">
      <c r="C95" s="36"/>
      <c r="D95" s="36"/>
      <c r="E95" s="36"/>
      <c r="F95" s="36"/>
      <c r="G95" s="36"/>
      <c r="H95" s="36"/>
      <c r="I95" s="36"/>
      <c r="J95" s="36"/>
    </row>
    <row r="96" spans="1:10" x14ac:dyDescent="0.2">
      <c r="C96" s="36"/>
      <c r="D96" s="36"/>
      <c r="E96" s="36"/>
      <c r="F96" s="36"/>
      <c r="G96" s="36"/>
      <c r="H96" s="36"/>
      <c r="I96" s="36"/>
      <c r="J96" s="36"/>
    </row>
    <row r="97" spans="2:13" x14ac:dyDescent="0.2">
      <c r="C97" s="36"/>
      <c r="D97" s="36"/>
      <c r="E97" s="36"/>
      <c r="F97" s="36"/>
      <c r="G97" s="36"/>
      <c r="H97" s="36"/>
      <c r="I97" s="36"/>
      <c r="J97" s="36"/>
    </row>
    <row r="98" spans="2:13" x14ac:dyDescent="0.2">
      <c r="C98" s="36"/>
      <c r="D98" s="36"/>
      <c r="E98" s="36"/>
      <c r="F98" s="36"/>
      <c r="G98" s="36"/>
      <c r="H98" s="36"/>
      <c r="I98" s="36"/>
      <c r="J98" s="36"/>
    </row>
    <row r="99" spans="2:13" x14ac:dyDescent="0.2">
      <c r="C99" s="36"/>
      <c r="D99" s="36"/>
      <c r="E99" s="36"/>
      <c r="F99" s="36"/>
      <c r="G99" s="36"/>
      <c r="H99" s="36"/>
      <c r="I99" s="36"/>
      <c r="J99" s="36"/>
    </row>
    <row r="101" spans="2:13" x14ac:dyDescent="0.2">
      <c r="B101" s="5"/>
      <c r="I101" s="3"/>
      <c r="J101" s="3"/>
      <c r="K101" s="27"/>
      <c r="L101" s="27"/>
      <c r="M101" s="28"/>
    </row>
    <row r="102" spans="2:13" x14ac:dyDescent="0.2">
      <c r="M102" s="6"/>
    </row>
    <row r="103" spans="2:13" x14ac:dyDescent="0.2">
      <c r="K103" s="6" t="s">
        <v>68</v>
      </c>
      <c r="L103" s="6">
        <v>3000</v>
      </c>
      <c r="M103" s="6"/>
    </row>
    <row r="104" spans="2:13" x14ac:dyDescent="0.2">
      <c r="K104" t="s">
        <v>47</v>
      </c>
      <c r="L104" s="6">
        <v>0.5</v>
      </c>
      <c r="M104" s="6"/>
    </row>
    <row r="105" spans="2:13" x14ac:dyDescent="0.2">
      <c r="K105" s="6"/>
      <c r="L105" s="6"/>
      <c r="M105" s="6"/>
    </row>
    <row r="106" spans="2:13" x14ac:dyDescent="0.2">
      <c r="K106" s="39" t="s">
        <v>69</v>
      </c>
      <c r="L106" s="40">
        <f>L103+(L104*(I69-L103))</f>
        <v>3350</v>
      </c>
      <c r="M106" s="6"/>
    </row>
    <row r="107" spans="2:13" x14ac:dyDescent="0.2">
      <c r="K107" s="6"/>
      <c r="L107" s="6"/>
      <c r="M107" s="6"/>
    </row>
    <row r="108" spans="2:13" x14ac:dyDescent="0.2">
      <c r="K108" s="6"/>
      <c r="L108" s="6"/>
      <c r="M108" s="6"/>
    </row>
    <row r="109" spans="2:13" x14ac:dyDescent="0.2">
      <c r="K109" s="6"/>
      <c r="L109" s="6"/>
      <c r="M109" s="6"/>
    </row>
    <row r="110" spans="2:13" x14ac:dyDescent="0.2">
      <c r="K110" s="6"/>
      <c r="L110" s="6"/>
      <c r="M110" s="6"/>
    </row>
    <row r="111" spans="2:13" x14ac:dyDescent="0.2">
      <c r="K111" s="6"/>
      <c r="L111" s="6"/>
      <c r="M111" s="6"/>
    </row>
    <row r="113" spans="9:10" x14ac:dyDescent="0.2">
      <c r="I113" s="29"/>
      <c r="J113" s="6"/>
    </row>
    <row r="114" spans="9:10" x14ac:dyDescent="0.2">
      <c r="I114" s="29"/>
      <c r="J114" s="6"/>
    </row>
  </sheetData>
  <mergeCells count="1">
    <mergeCell ref="D89:I8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C8E8-25D8-F041-A68E-AC9CF3155A8C}">
  <dimension ref="B1:J33"/>
  <sheetViews>
    <sheetView workbookViewId="0">
      <selection activeCell="K19" sqref="K19"/>
    </sheetView>
  </sheetViews>
  <sheetFormatPr baseColWidth="10" defaultRowHeight="16" x14ac:dyDescent="0.2"/>
  <cols>
    <col min="1" max="16384" width="10.83203125" style="32"/>
  </cols>
  <sheetData>
    <row r="1" spans="2:10" ht="86" customHeight="1" x14ac:dyDescent="0.2"/>
    <row r="4" spans="2:10" ht="16" customHeight="1" x14ac:dyDescent="0.2">
      <c r="B4" s="33" t="s">
        <v>57</v>
      </c>
      <c r="C4" s="33"/>
      <c r="D4" s="33"/>
      <c r="E4" s="33"/>
      <c r="F4" s="33"/>
      <c r="G4" s="33"/>
      <c r="H4" s="33"/>
      <c r="I4" s="33"/>
      <c r="J4" s="33"/>
    </row>
    <row r="5" spans="2:10" x14ac:dyDescent="0.2">
      <c r="B5" s="33"/>
      <c r="C5" s="33"/>
      <c r="D5" s="33"/>
      <c r="E5" s="33"/>
      <c r="F5" s="33"/>
      <c r="G5" s="33"/>
      <c r="H5" s="33"/>
      <c r="I5" s="33"/>
      <c r="J5" s="33"/>
    </row>
    <row r="6" spans="2:10" x14ac:dyDescent="0.2">
      <c r="B6" s="33"/>
      <c r="C6" s="33"/>
      <c r="D6" s="33"/>
      <c r="E6" s="33"/>
      <c r="F6" s="33"/>
      <c r="G6" s="33"/>
      <c r="H6" s="33"/>
      <c r="I6" s="33"/>
      <c r="J6" s="33"/>
    </row>
    <row r="7" spans="2:10" x14ac:dyDescent="0.2">
      <c r="B7" s="33"/>
      <c r="C7" s="33"/>
      <c r="D7" s="33"/>
      <c r="E7" s="33"/>
      <c r="F7" s="33"/>
      <c r="G7" s="33"/>
      <c r="H7" s="33"/>
      <c r="I7" s="33"/>
      <c r="J7" s="33"/>
    </row>
    <row r="8" spans="2:10" x14ac:dyDescent="0.2">
      <c r="B8" s="33"/>
      <c r="C8" s="33"/>
      <c r="D8" s="33"/>
      <c r="E8" s="33"/>
      <c r="F8" s="33"/>
      <c r="G8" s="33"/>
      <c r="H8" s="33"/>
      <c r="I8" s="33"/>
      <c r="J8" s="33"/>
    </row>
    <row r="9" spans="2:10" x14ac:dyDescent="0.2">
      <c r="B9" s="33"/>
      <c r="C9" s="33"/>
      <c r="D9" s="33"/>
      <c r="E9" s="33"/>
      <c r="F9" s="33"/>
      <c r="G9" s="33"/>
      <c r="H9" s="33"/>
      <c r="I9" s="33"/>
      <c r="J9" s="33"/>
    </row>
    <row r="10" spans="2:10" x14ac:dyDescent="0.2">
      <c r="B10" s="33"/>
      <c r="C10" s="33"/>
      <c r="D10" s="33"/>
      <c r="E10" s="33"/>
      <c r="F10" s="33"/>
      <c r="G10" s="33"/>
      <c r="H10" s="33"/>
      <c r="I10" s="33"/>
      <c r="J10" s="33"/>
    </row>
    <row r="11" spans="2:10" x14ac:dyDescent="0.2">
      <c r="B11" s="33"/>
      <c r="C11" s="33"/>
      <c r="D11" s="33"/>
      <c r="E11" s="33"/>
      <c r="F11" s="33"/>
      <c r="G11" s="33"/>
      <c r="H11" s="33"/>
      <c r="I11" s="33"/>
      <c r="J11" s="33"/>
    </row>
    <row r="12" spans="2:10" x14ac:dyDescent="0.2">
      <c r="B12" s="33"/>
      <c r="C12" s="33"/>
      <c r="D12" s="33"/>
      <c r="E12" s="33"/>
      <c r="F12" s="33"/>
      <c r="G12" s="33"/>
      <c r="H12" s="33"/>
      <c r="I12" s="33"/>
      <c r="J12" s="33"/>
    </row>
    <row r="13" spans="2:10" x14ac:dyDescent="0.2">
      <c r="B13" s="33"/>
      <c r="C13" s="33"/>
      <c r="D13" s="33"/>
      <c r="E13" s="33"/>
      <c r="F13" s="33"/>
      <c r="G13" s="33"/>
      <c r="H13" s="33"/>
      <c r="I13" s="33"/>
      <c r="J13" s="33"/>
    </row>
    <row r="14" spans="2:10" x14ac:dyDescent="0.2">
      <c r="B14" s="33"/>
      <c r="C14" s="33"/>
      <c r="D14" s="33"/>
      <c r="E14" s="33"/>
      <c r="F14" s="33"/>
      <c r="G14" s="33"/>
      <c r="H14" s="33"/>
      <c r="I14" s="33"/>
      <c r="J14" s="33"/>
    </row>
    <row r="15" spans="2:10" x14ac:dyDescent="0.2">
      <c r="B15" s="33"/>
      <c r="C15" s="33"/>
      <c r="D15" s="33"/>
      <c r="E15" s="33"/>
      <c r="F15" s="33"/>
      <c r="G15" s="33"/>
      <c r="H15" s="33"/>
      <c r="I15" s="33"/>
      <c r="J15" s="33"/>
    </row>
    <row r="16" spans="2:10" x14ac:dyDescent="0.2">
      <c r="B16" s="33"/>
      <c r="C16" s="33"/>
      <c r="D16" s="33"/>
      <c r="E16" s="33"/>
      <c r="F16" s="33"/>
      <c r="G16" s="33"/>
      <c r="H16" s="33"/>
      <c r="I16" s="33"/>
      <c r="J16" s="33"/>
    </row>
    <row r="17" spans="2:10" x14ac:dyDescent="0.2">
      <c r="B17" s="33"/>
      <c r="C17" s="33"/>
      <c r="D17" s="33"/>
      <c r="E17" s="33"/>
      <c r="F17" s="33"/>
      <c r="G17" s="33"/>
      <c r="H17" s="33"/>
      <c r="I17" s="33"/>
      <c r="J17" s="33"/>
    </row>
    <row r="18" spans="2:10" x14ac:dyDescent="0.2">
      <c r="B18" s="33"/>
      <c r="C18" s="33"/>
      <c r="D18" s="33"/>
      <c r="E18" s="33"/>
      <c r="F18" s="33"/>
      <c r="G18" s="33"/>
      <c r="H18" s="33"/>
      <c r="I18" s="33"/>
      <c r="J18" s="33"/>
    </row>
    <row r="19" spans="2:10" x14ac:dyDescent="0.2">
      <c r="B19" s="33"/>
      <c r="C19" s="33"/>
      <c r="D19" s="33"/>
      <c r="E19" s="33"/>
      <c r="F19" s="33"/>
      <c r="G19" s="33"/>
      <c r="H19" s="33"/>
      <c r="I19" s="33"/>
      <c r="J19" s="33"/>
    </row>
    <row r="20" spans="2:10" x14ac:dyDescent="0.2">
      <c r="B20" s="33"/>
      <c r="C20" s="33"/>
      <c r="D20" s="33"/>
      <c r="E20" s="33"/>
      <c r="F20" s="33"/>
      <c r="G20" s="33"/>
      <c r="H20" s="33"/>
      <c r="I20" s="33"/>
      <c r="J20" s="33"/>
    </row>
    <row r="21" spans="2:10" x14ac:dyDescent="0.2">
      <c r="B21" s="33"/>
      <c r="C21" s="33"/>
      <c r="D21" s="33"/>
      <c r="E21" s="33"/>
      <c r="F21" s="33"/>
      <c r="G21" s="33"/>
      <c r="H21" s="33"/>
      <c r="I21" s="33"/>
      <c r="J21" s="33"/>
    </row>
    <row r="22" spans="2:10" x14ac:dyDescent="0.2">
      <c r="B22" s="33"/>
      <c r="C22" s="33"/>
      <c r="D22" s="33"/>
      <c r="E22" s="33"/>
      <c r="F22" s="33"/>
      <c r="G22" s="33"/>
      <c r="H22" s="33"/>
      <c r="I22" s="33"/>
      <c r="J22" s="33"/>
    </row>
    <row r="23" spans="2:10" x14ac:dyDescent="0.2">
      <c r="B23" s="33"/>
      <c r="C23" s="33"/>
      <c r="D23" s="33"/>
      <c r="E23" s="33"/>
      <c r="F23" s="33"/>
      <c r="G23" s="33"/>
      <c r="H23" s="33"/>
      <c r="I23" s="33"/>
      <c r="J23" s="33"/>
    </row>
    <row r="24" spans="2:10" x14ac:dyDescent="0.2">
      <c r="B24" s="33"/>
      <c r="C24" s="33"/>
      <c r="D24" s="33"/>
      <c r="E24" s="33"/>
      <c r="F24" s="33"/>
      <c r="G24" s="33"/>
      <c r="H24" s="33"/>
      <c r="I24" s="33"/>
      <c r="J24" s="33"/>
    </row>
    <row r="25" spans="2:10" x14ac:dyDescent="0.2">
      <c r="B25" s="33"/>
      <c r="C25" s="33"/>
      <c r="D25" s="33"/>
      <c r="E25" s="33"/>
      <c r="F25" s="33"/>
      <c r="G25" s="33"/>
      <c r="H25" s="33"/>
      <c r="I25" s="33"/>
      <c r="J25" s="33"/>
    </row>
    <row r="26" spans="2:10" x14ac:dyDescent="0.2">
      <c r="B26" s="33"/>
      <c r="C26" s="33"/>
      <c r="D26" s="33"/>
      <c r="E26" s="33"/>
      <c r="F26" s="33"/>
      <c r="G26" s="33"/>
      <c r="H26" s="33"/>
      <c r="I26" s="33"/>
      <c r="J26" s="33"/>
    </row>
    <row r="27" spans="2:10" x14ac:dyDescent="0.2">
      <c r="B27" s="33"/>
      <c r="C27" s="33"/>
      <c r="D27" s="33"/>
      <c r="E27" s="33"/>
      <c r="F27" s="33"/>
      <c r="G27" s="33"/>
      <c r="H27" s="33"/>
      <c r="I27" s="33"/>
      <c r="J27" s="33"/>
    </row>
    <row r="28" spans="2:10" x14ac:dyDescent="0.2">
      <c r="B28" s="33"/>
      <c r="C28" s="33"/>
      <c r="D28" s="33"/>
      <c r="E28" s="33"/>
      <c r="F28" s="33"/>
      <c r="G28" s="33"/>
      <c r="H28" s="33"/>
      <c r="I28" s="33"/>
      <c r="J28" s="33"/>
    </row>
    <row r="29" spans="2:10" x14ac:dyDescent="0.2">
      <c r="B29" s="33"/>
      <c r="C29" s="33"/>
      <c r="D29" s="33"/>
      <c r="E29" s="33"/>
      <c r="F29" s="33"/>
      <c r="G29" s="33"/>
      <c r="H29" s="33"/>
      <c r="I29" s="33"/>
      <c r="J29" s="33"/>
    </row>
    <row r="30" spans="2:10" x14ac:dyDescent="0.2">
      <c r="B30" s="33"/>
      <c r="C30" s="33"/>
      <c r="D30" s="33"/>
      <c r="E30" s="33"/>
      <c r="F30" s="33"/>
      <c r="G30" s="33"/>
      <c r="H30" s="33"/>
      <c r="I30" s="33"/>
      <c r="J30" s="33"/>
    </row>
    <row r="31" spans="2:10" x14ac:dyDescent="0.2">
      <c r="B31" s="33"/>
      <c r="C31" s="33"/>
      <c r="D31" s="33"/>
      <c r="E31" s="33"/>
      <c r="F31" s="33"/>
      <c r="G31" s="33"/>
      <c r="H31" s="33"/>
      <c r="I31" s="33"/>
      <c r="J31" s="33"/>
    </row>
    <row r="32" spans="2:10" x14ac:dyDescent="0.2">
      <c r="B32" s="33"/>
      <c r="C32" s="33"/>
      <c r="D32" s="33"/>
      <c r="E32" s="33"/>
      <c r="F32" s="33"/>
      <c r="G32" s="33"/>
      <c r="H32" s="33"/>
      <c r="I32" s="33"/>
      <c r="J32" s="33"/>
    </row>
    <row r="33" spans="2:10" x14ac:dyDescent="0.2">
      <c r="B33" s="33"/>
      <c r="C33" s="33"/>
      <c r="D33" s="33"/>
      <c r="E33" s="33"/>
      <c r="F33" s="33"/>
      <c r="G33" s="33"/>
      <c r="H33" s="33"/>
      <c r="I33" s="33"/>
      <c r="J33" s="33"/>
    </row>
  </sheetData>
  <mergeCells count="1">
    <mergeCell ref="B4:J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A9FD1-A08F-674C-AF18-38D7884ECE84}">
  <dimension ref="A3:M52"/>
  <sheetViews>
    <sheetView topLeftCell="C25" workbookViewId="0">
      <selection activeCell="E30" sqref="E30"/>
    </sheetView>
  </sheetViews>
  <sheetFormatPr baseColWidth="10" defaultRowHeight="16" x14ac:dyDescent="0.2"/>
  <cols>
    <col min="3" max="3" width="24.6640625" customWidth="1"/>
    <col min="10" max="11" width="13.83203125" customWidth="1"/>
    <col min="13" max="13" width="17.33203125" customWidth="1"/>
  </cols>
  <sheetData>
    <row r="3" spans="1:10" x14ac:dyDescent="0.2">
      <c r="J3" t="s">
        <v>37</v>
      </c>
    </row>
    <row r="4" spans="1:10" x14ac:dyDescent="0.2">
      <c r="J4" t="s">
        <v>38</v>
      </c>
    </row>
    <row r="15" spans="1:10" x14ac:dyDescent="0.2">
      <c r="B15" s="3" t="s">
        <v>12</v>
      </c>
      <c r="C15" s="3" t="s">
        <v>40</v>
      </c>
    </row>
    <row r="16" spans="1:10" x14ac:dyDescent="0.2">
      <c r="A16">
        <v>1</v>
      </c>
      <c r="B16" t="s">
        <v>17</v>
      </c>
      <c r="C16">
        <v>70</v>
      </c>
    </row>
    <row r="17" spans="1:13" x14ac:dyDescent="0.2">
      <c r="A17">
        <v>2</v>
      </c>
      <c r="B17" t="s">
        <v>18</v>
      </c>
      <c r="C17">
        <v>68.5</v>
      </c>
    </row>
    <row r="18" spans="1:13" x14ac:dyDescent="0.2">
      <c r="A18">
        <v>3</v>
      </c>
      <c r="B18" t="s">
        <v>13</v>
      </c>
      <c r="C18">
        <v>64.8</v>
      </c>
    </row>
    <row r="19" spans="1:13" x14ac:dyDescent="0.2">
      <c r="A19">
        <v>4</v>
      </c>
      <c r="B19" t="s">
        <v>14</v>
      </c>
      <c r="C19">
        <v>71.7</v>
      </c>
    </row>
    <row r="20" spans="1:13" x14ac:dyDescent="0.2">
      <c r="A20">
        <v>5</v>
      </c>
      <c r="B20" t="s">
        <v>39</v>
      </c>
      <c r="C20">
        <v>71.3</v>
      </c>
    </row>
    <row r="21" spans="1:13" x14ac:dyDescent="0.2">
      <c r="A21">
        <v>6</v>
      </c>
      <c r="B21" t="s">
        <v>15</v>
      </c>
      <c r="C21">
        <v>72.8</v>
      </c>
    </row>
    <row r="22" spans="1:13" x14ac:dyDescent="0.2">
      <c r="A22">
        <v>7</v>
      </c>
      <c r="B22" t="s">
        <v>16</v>
      </c>
    </row>
    <row r="24" spans="1:13" ht="51" x14ac:dyDescent="0.2">
      <c r="B24" s="5"/>
      <c r="C24" t="s">
        <v>41</v>
      </c>
      <c r="I24" s="3" t="s">
        <v>42</v>
      </c>
      <c r="J24" s="28" t="s">
        <v>43</v>
      </c>
      <c r="K24" s="27" t="s">
        <v>44</v>
      </c>
      <c r="L24" s="27" t="s">
        <v>45</v>
      </c>
      <c r="M24" s="28" t="s">
        <v>46</v>
      </c>
    </row>
    <row r="25" spans="1:13" x14ac:dyDescent="0.2">
      <c r="I25">
        <v>1</v>
      </c>
      <c r="J25">
        <v>70</v>
      </c>
      <c r="K25" s="6">
        <v>65</v>
      </c>
      <c r="L25">
        <v>5</v>
      </c>
      <c r="M25" s="6">
        <f>SUM(K25:L25)</f>
        <v>70</v>
      </c>
    </row>
    <row r="26" spans="1:13" x14ac:dyDescent="0.2">
      <c r="I26">
        <v>2</v>
      </c>
      <c r="J26">
        <v>68.5</v>
      </c>
      <c r="K26" s="6">
        <f>(F$30*J25)+((1-F$30)*(K25+L25))</f>
        <v>70</v>
      </c>
      <c r="L26" s="6">
        <f>(F$31*(K26-K25))+((1-F$31)*L25)</f>
        <v>5</v>
      </c>
      <c r="M26" s="6">
        <f t="shared" ref="M26:M31" si="0">SUM(K26:L26)</f>
        <v>75</v>
      </c>
    </row>
    <row r="27" spans="1:13" x14ac:dyDescent="0.2">
      <c r="I27">
        <v>3</v>
      </c>
      <c r="J27">
        <v>64.8</v>
      </c>
      <c r="K27" s="6">
        <f>($F$111*J26)+((1-$F$111)*(K26+L26))</f>
        <v>75</v>
      </c>
      <c r="L27" s="6">
        <f t="shared" ref="L27:L31" si="1">(F$31*(K27-K26))+((1-F$31)*L26)</f>
        <v>5</v>
      </c>
      <c r="M27" s="6">
        <f t="shared" si="0"/>
        <v>80</v>
      </c>
    </row>
    <row r="28" spans="1:13" x14ac:dyDescent="0.2">
      <c r="I28">
        <v>4</v>
      </c>
      <c r="J28">
        <v>71.7</v>
      </c>
      <c r="K28" s="6">
        <f>(F$30*J27)+((1-F$30)*(K27+L27))</f>
        <v>78.48</v>
      </c>
      <c r="L28" s="6">
        <f t="shared" si="1"/>
        <v>4.6960000000000006</v>
      </c>
      <c r="M28" s="6">
        <f t="shared" si="0"/>
        <v>83.176000000000002</v>
      </c>
    </row>
    <row r="29" spans="1:13" x14ac:dyDescent="0.2">
      <c r="I29">
        <v>5</v>
      </c>
      <c r="J29">
        <v>71.3</v>
      </c>
      <c r="K29" s="6">
        <f>($F$111*J28)+((1-$F$111)*(K28+L28))</f>
        <v>83.176000000000002</v>
      </c>
      <c r="L29" s="6">
        <f t="shared" si="1"/>
        <v>4.6959999999999997</v>
      </c>
      <c r="M29" s="6">
        <f t="shared" si="0"/>
        <v>87.872</v>
      </c>
    </row>
    <row r="30" spans="1:13" x14ac:dyDescent="0.2">
      <c r="E30" t="s">
        <v>47</v>
      </c>
      <c r="F30">
        <v>0.1</v>
      </c>
      <c r="I30">
        <v>6</v>
      </c>
      <c r="J30">
        <v>72.8</v>
      </c>
      <c r="K30" s="6">
        <f t="shared" ref="K30:K31" si="2">(F$30*J29)+((1-F$30)*(K29+L29))</f>
        <v>86.214799999999997</v>
      </c>
      <c r="L30" s="6">
        <f t="shared" si="1"/>
        <v>4.3645599999999991</v>
      </c>
      <c r="M30" s="6">
        <f t="shared" si="0"/>
        <v>90.579359999999994</v>
      </c>
    </row>
    <row r="31" spans="1:13" x14ac:dyDescent="0.2">
      <c r="E31" t="s">
        <v>48</v>
      </c>
      <c r="F31">
        <v>0.2</v>
      </c>
      <c r="I31" s="17">
        <v>7</v>
      </c>
      <c r="J31" s="17"/>
      <c r="K31" s="18">
        <f t="shared" ref="K27:K31" si="3">($F$111*J30)+((1-$F$111)*(K30+L30))</f>
        <v>90.579359999999994</v>
      </c>
      <c r="L31" s="18">
        <f t="shared" si="1"/>
        <v>4.3645599999999991</v>
      </c>
      <c r="M31" s="18">
        <f>SUM(K31:L31)</f>
        <v>94.943919999999991</v>
      </c>
    </row>
    <row r="33" spans="9:13" x14ac:dyDescent="0.2">
      <c r="I33" s="29" t="s">
        <v>49</v>
      </c>
      <c r="J33" s="6">
        <f>K26+L26</f>
        <v>75</v>
      </c>
      <c r="K33" t="s">
        <v>51</v>
      </c>
    </row>
    <row r="34" spans="9:13" x14ac:dyDescent="0.2">
      <c r="I34" s="29" t="s">
        <v>50</v>
      </c>
      <c r="J34" s="6">
        <f>K27+L27</f>
        <v>80</v>
      </c>
      <c r="K34" t="s">
        <v>51</v>
      </c>
    </row>
    <row r="35" spans="9:13" x14ac:dyDescent="0.2">
      <c r="I35" s="29" t="s">
        <v>52</v>
      </c>
      <c r="J35" s="6">
        <f t="shared" ref="J35:J38" si="4">K28+L28</f>
        <v>83.176000000000002</v>
      </c>
      <c r="K35" t="s">
        <v>51</v>
      </c>
    </row>
    <row r="36" spans="9:13" x14ac:dyDescent="0.2">
      <c r="I36" s="29" t="s">
        <v>53</v>
      </c>
      <c r="J36" s="6">
        <f t="shared" si="4"/>
        <v>87.872</v>
      </c>
      <c r="K36" t="s">
        <v>51</v>
      </c>
    </row>
    <row r="37" spans="9:13" x14ac:dyDescent="0.2">
      <c r="I37" s="29" t="s">
        <v>54</v>
      </c>
      <c r="J37" s="6">
        <f t="shared" si="4"/>
        <v>90.579359999999994</v>
      </c>
      <c r="K37" t="s">
        <v>51</v>
      </c>
    </row>
    <row r="38" spans="9:13" x14ac:dyDescent="0.2">
      <c r="I38" s="29" t="s">
        <v>55</v>
      </c>
      <c r="J38" s="6">
        <f>K31+L31</f>
        <v>94.943919999999991</v>
      </c>
      <c r="K38" t="s">
        <v>51</v>
      </c>
    </row>
    <row r="41" spans="9:13" x14ac:dyDescent="0.2">
      <c r="I41" s="30" t="s">
        <v>56</v>
      </c>
      <c r="J41" s="31"/>
      <c r="K41" s="31"/>
      <c r="L41" s="31"/>
      <c r="M41" s="31"/>
    </row>
    <row r="42" spans="9:13" x14ac:dyDescent="0.2">
      <c r="I42" s="31"/>
      <c r="J42" s="31"/>
      <c r="K42" s="31"/>
      <c r="L42" s="31"/>
      <c r="M42" s="31"/>
    </row>
    <row r="43" spans="9:13" x14ac:dyDescent="0.2">
      <c r="I43" s="31"/>
      <c r="J43" s="31"/>
      <c r="K43" s="31"/>
      <c r="L43" s="31"/>
      <c r="M43" s="31"/>
    </row>
    <row r="44" spans="9:13" x14ac:dyDescent="0.2">
      <c r="I44" s="31"/>
      <c r="J44" s="31"/>
      <c r="K44" s="31"/>
      <c r="L44" s="31"/>
      <c r="M44" s="31"/>
    </row>
    <row r="45" spans="9:13" x14ac:dyDescent="0.2">
      <c r="I45" s="31"/>
      <c r="J45" s="31"/>
      <c r="K45" s="31"/>
      <c r="L45" s="31"/>
      <c r="M45" s="31"/>
    </row>
    <row r="52" spans="2:2" x14ac:dyDescent="0.2">
      <c r="B52" s="5"/>
    </row>
  </sheetData>
  <mergeCells count="1">
    <mergeCell ref="I41:M4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DD42-16AF-C541-9448-86525DA89C02}">
  <dimension ref="B1:O10"/>
  <sheetViews>
    <sheetView workbookViewId="0">
      <selection activeCell="D15" sqref="D15"/>
    </sheetView>
  </sheetViews>
  <sheetFormatPr baseColWidth="10" defaultRowHeight="16" x14ac:dyDescent="0.2"/>
  <sheetData>
    <row r="1" spans="2:15" x14ac:dyDescent="0.2">
      <c r="B1" s="21" t="s">
        <v>33</v>
      </c>
      <c r="C1" s="21"/>
      <c r="D1" s="21"/>
      <c r="E1" s="21"/>
      <c r="F1" s="21"/>
      <c r="G1" s="21"/>
      <c r="H1" s="21"/>
      <c r="I1" s="21"/>
      <c r="J1" s="21"/>
      <c r="K1" s="21"/>
    </row>
    <row r="2" spans="2:15" x14ac:dyDescent="0.2">
      <c r="B2" s="21"/>
      <c r="C2" s="21"/>
      <c r="D2" s="21"/>
      <c r="E2" s="21"/>
      <c r="F2" s="21"/>
      <c r="G2" s="21"/>
      <c r="H2" s="21"/>
      <c r="I2" s="21"/>
      <c r="J2" s="21"/>
      <c r="K2" s="21"/>
    </row>
    <row r="3" spans="2:15" x14ac:dyDescent="0.2">
      <c r="B3" s="21"/>
      <c r="C3" s="21"/>
      <c r="D3" s="21"/>
      <c r="E3" s="21"/>
      <c r="F3" s="21"/>
      <c r="G3" s="21"/>
      <c r="H3" s="21"/>
      <c r="I3" s="21"/>
      <c r="J3" s="21"/>
      <c r="K3" s="21"/>
    </row>
    <row r="4" spans="2:15" x14ac:dyDescent="0.2">
      <c r="B4" s="21"/>
      <c r="C4" s="21"/>
      <c r="D4" s="21"/>
      <c r="E4" s="21"/>
      <c r="F4" s="21"/>
      <c r="G4" s="21"/>
      <c r="H4" s="21"/>
      <c r="I4" s="21"/>
      <c r="J4" s="21"/>
      <c r="K4" s="21"/>
    </row>
    <row r="5" spans="2:15" x14ac:dyDescent="0.2">
      <c r="B5" s="21"/>
      <c r="C5" s="21"/>
      <c r="D5" s="21"/>
      <c r="E5" s="21"/>
      <c r="F5" s="21"/>
      <c r="G5" s="21"/>
      <c r="H5" s="21"/>
      <c r="I5" s="21"/>
      <c r="J5" s="21"/>
      <c r="K5" s="21"/>
    </row>
    <row r="7" spans="2:15" x14ac:dyDescent="0.2">
      <c r="B7" t="s">
        <v>34</v>
      </c>
    </row>
    <row r="8" spans="2:15" x14ac:dyDescent="0.2">
      <c r="B8" s="1" t="s">
        <v>35</v>
      </c>
      <c r="C8" s="1"/>
      <c r="D8" s="1"/>
      <c r="E8" s="1"/>
      <c r="F8" s="1"/>
      <c r="G8" s="1"/>
      <c r="H8" s="1"/>
      <c r="I8" s="1"/>
      <c r="J8" s="1"/>
      <c r="K8" s="1"/>
      <c r="L8" s="1"/>
      <c r="M8" s="1"/>
      <c r="N8" s="1"/>
      <c r="O8" s="1"/>
    </row>
    <row r="9" spans="2:15" x14ac:dyDescent="0.2">
      <c r="B9" s="1"/>
      <c r="C9" s="1"/>
      <c r="D9" s="1"/>
      <c r="E9" s="1"/>
      <c r="F9" s="1"/>
      <c r="G9" s="1"/>
      <c r="H9" s="1"/>
      <c r="I9" s="1"/>
      <c r="J9" s="1"/>
      <c r="K9" s="1"/>
      <c r="L9" s="1"/>
      <c r="M9" s="1"/>
      <c r="N9" s="1"/>
      <c r="O9" s="1"/>
    </row>
    <row r="10" spans="2:15" x14ac:dyDescent="0.2">
      <c r="B10" t="s">
        <v>36</v>
      </c>
    </row>
  </sheetData>
  <mergeCells count="2">
    <mergeCell ref="B1:K5"/>
    <mergeCell ref="B8: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Serie I</vt:lpstr>
      <vt:lpstr>Serie II</vt:lpstr>
      <vt:lpstr>Serie III</vt:lpstr>
      <vt:lpstr>Serie IV</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FERNANDO HERNANDEZ RODRIGUEZ</dc:creator>
  <cp:lastModifiedBy>LUIS FERNANDO HERNANDEZ RODRIGUEZ</cp:lastModifiedBy>
  <dcterms:created xsi:type="dcterms:W3CDTF">2023-09-26T23:29:15Z</dcterms:created>
  <dcterms:modified xsi:type="dcterms:W3CDTF">2023-09-27T01:37:47Z</dcterms:modified>
</cp:coreProperties>
</file>