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abhishek_f_northeastern_edu/Documents/ALY6050/Week 4/"/>
    </mc:Choice>
  </mc:AlternateContent>
  <xr:revisionPtr revIDLastSave="200475" documentId="13_ncr:1_{DD46FEF6-CE87-42F9-BB58-ABD5DDCDF0F6}" xr6:coauthVersionLast="47" xr6:coauthVersionMax="47" xr10:uidLastSave="{3CE034A2-7ED5-4766-BCEA-A421A3462982}"/>
  <bookViews>
    <workbookView xWindow="-108" yWindow="-108" windowWidth="23256" windowHeight="12456" xr2:uid="{3ED6EC38-9323-4265-A99B-C7A1C10998E8}"/>
  </bookViews>
  <sheets>
    <sheet name="Part 1" sheetId="1" r:id="rId1"/>
  </sheets>
  <definedNames>
    <definedName name="solver_adj" localSheetId="0" hidden="1">'Part 1'!$K$20,'Part 1'!$K$21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'Part 1'!$K$20</definedName>
    <definedName name="solver_lhs2" localSheetId="0" hidden="1">'Part 1'!$K$21</definedName>
    <definedName name="solver_lhs3" localSheetId="0" hidden="1">'Part 1'!$K$21</definedName>
    <definedName name="solver_lhs4" localSheetId="0" hidden="1">'Part 1'!$K$21</definedName>
    <definedName name="solver_lhs5" localSheetId="0" hidden="1">'Part 1'!$K$21</definedName>
    <definedName name="solver_lhs6" localSheetId="0" hidden="1">'Part 1'!$K$21</definedName>
    <definedName name="solver_lhs7" localSheetId="0" hidden="1">'Part 1'!$K$21</definedName>
    <definedName name="solver_lhs8" localSheetId="0" hidden="1">'Part 1'!$K$21</definedName>
    <definedName name="solver_lhs9" localSheetId="0" hidden="1">'Part 1'!$K$21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'Part 1'!$K$25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2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0" hidden="1">8000</definedName>
    <definedName name="solver_rhs2" localSheetId="0" hidden="1">4000</definedName>
    <definedName name="solver_rhs3" localSheetId="0" hidden="1">'Part 1'!$K$20/2</definedName>
    <definedName name="solver_rhs4" localSheetId="0" hidden="1">100</definedName>
    <definedName name="solver_rhs5" localSheetId="0" hidden="1">100</definedName>
    <definedName name="solver_rhs6" localSheetId="0" hidden="1">100</definedName>
    <definedName name="solver_rhs7" localSheetId="0" hidden="1">100</definedName>
    <definedName name="solver_rhs8" localSheetId="0" hidden="1">100</definedName>
    <definedName name="solver_rhs9" localSheetId="0" hidden="1">100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8175</definedName>
    <definedName name="solver_ver" localSheetId="0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" i="1" l="1"/>
  <c r="K24" i="1"/>
  <c r="K23" i="1"/>
  <c r="G7" i="1"/>
  <c r="K22" i="1" s="1"/>
  <c r="XFD1048550" i="1" a="1"/>
  <c r="XFD1048550" i="1" s="1"/>
  <c r="XFD1048551" i="1" a="1"/>
  <c r="XFD1048551" i="1" s="1"/>
  <c r="XFD1048552" i="1" a="1"/>
  <c r="XFD1048552" i="1" s="1"/>
  <c r="XFD1048553" i="1" a="1"/>
  <c r="XFD1048553" i="1" s="1"/>
  <c r="XFD1048554" i="1" a="1"/>
  <c r="XFD1048554" i="1"/>
  <c r="XFD1048555" i="1" a="1"/>
  <c r="XFD1048555" i="1" s="1"/>
  <c r="XFD1048556" i="1" a="1"/>
  <c r="XFD1048556" i="1"/>
  <c r="XFD1048557" i="1" a="1"/>
  <c r="XFD1048557" i="1" s="1"/>
  <c r="XFD1048558" i="1" a="1"/>
  <c r="XFD1048558" i="1" s="1"/>
  <c r="XFD1048559" i="1" a="1"/>
  <c r="XFD1048559" i="1"/>
  <c r="XFD1048560" i="1" a="1"/>
  <c r="XFD1048560" i="1" s="1"/>
  <c r="XFD1048561" i="1" a="1"/>
  <c r="XFD1048561" i="1" s="1"/>
  <c r="XFD1048562" i="1" a="1"/>
  <c r="XFD1048562" i="1"/>
  <c r="XFD1048563" i="1" a="1"/>
  <c r="XFD1048563" i="1" s="1"/>
  <c r="XFD1048564" i="1" a="1"/>
  <c r="XFD1048564" i="1" s="1"/>
  <c r="XFD1048565" i="1" a="1"/>
  <c r="XFD1048565" i="1"/>
  <c r="XFD1048566" i="1" a="1"/>
  <c r="XFD1048566" i="1"/>
  <c r="XFD1048567" i="1" a="1"/>
  <c r="XFD1048567" i="1"/>
  <c r="XFD1048568" i="1" a="1"/>
  <c r="XFD1048568" i="1"/>
  <c r="XFD1048569" i="1" a="1"/>
  <c r="XFD1048569" i="1" s="1"/>
  <c r="XFD1048570" i="1" a="1"/>
  <c r="XFD1048570" i="1" s="1"/>
  <c r="XFD1048571" i="1" a="1"/>
  <c r="XFD1048571" i="1"/>
  <c r="XFD1048572" i="1" a="1"/>
  <c r="XFD1048572" i="1"/>
  <c r="XFD1048573" i="1" a="1"/>
  <c r="XFD1048573" i="1"/>
  <c r="XFD1048574" i="1" a="1"/>
  <c r="XFD1048574" i="1"/>
  <c r="XFD1048575" i="1" a="1"/>
  <c r="XFD1048575" i="1" s="1"/>
  <c r="K9" i="1"/>
  <c r="O27" i="1"/>
  <c r="P27" i="1" s="1"/>
  <c r="O28" i="1"/>
  <c r="P28" i="1" s="1"/>
  <c r="O29" i="1"/>
  <c r="P29" i="1"/>
  <c r="O30" i="1"/>
  <c r="P30" i="1"/>
  <c r="O31" i="1"/>
  <c r="P31" i="1"/>
  <c r="O32" i="1"/>
  <c r="P32" i="1"/>
  <c r="O33" i="1"/>
  <c r="P33" i="1" s="1"/>
  <c r="O34" i="1"/>
  <c r="P34" i="1" s="1"/>
  <c r="O35" i="1"/>
  <c r="P35" i="1" s="1"/>
  <c r="O36" i="1"/>
  <c r="P36" i="1" s="1"/>
  <c r="O37" i="1"/>
  <c r="P37" i="1"/>
  <c r="O38" i="1"/>
  <c r="P38" i="1"/>
  <c r="O39" i="1"/>
  <c r="P39" i="1" s="1"/>
  <c r="O40" i="1"/>
  <c r="P40" i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/>
  <c r="O47" i="1"/>
  <c r="P47" i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/>
  <c r="O54" i="1"/>
  <c r="P54" i="1" s="1"/>
  <c r="O55" i="1"/>
  <c r="P55" i="1"/>
  <c r="O56" i="1"/>
  <c r="P56" i="1" s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/>
  <c r="O67" i="1"/>
  <c r="P67" i="1" s="1"/>
  <c r="O68" i="1"/>
  <c r="P68" i="1" s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/>
  <c r="O89" i="1"/>
  <c r="P89" i="1"/>
  <c r="O90" i="1"/>
  <c r="P90" i="1" s="1"/>
  <c r="O91" i="1"/>
  <c r="P91" i="1" s="1"/>
  <c r="O92" i="1"/>
  <c r="P92" i="1" s="1"/>
  <c r="O93" i="1"/>
  <c r="P93" i="1" s="1"/>
  <c r="O94" i="1"/>
  <c r="P94" i="1" s="1"/>
  <c r="O95" i="1"/>
  <c r="P95" i="1" s="1"/>
  <c r="O96" i="1"/>
  <c r="P96" i="1"/>
  <c r="O97" i="1"/>
  <c r="P97" i="1"/>
  <c r="O98" i="1"/>
  <c r="P98" i="1" s="1"/>
  <c r="O99" i="1"/>
  <c r="P99" i="1" s="1"/>
  <c r="O100" i="1"/>
  <c r="P100" i="1" s="1"/>
  <c r="O101" i="1"/>
  <c r="P101" i="1" s="1"/>
  <c r="O102" i="1"/>
  <c r="P102" i="1" s="1"/>
  <c r="O103" i="1"/>
  <c r="P103" i="1"/>
  <c r="O104" i="1"/>
  <c r="P104" i="1"/>
  <c r="O105" i="1"/>
  <c r="P105" i="1" s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/>
  <c r="O113" i="1"/>
  <c r="P113" i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20" i="1"/>
  <c r="P120" i="1" s="1"/>
  <c r="O121" i="1"/>
  <c r="P121" i="1"/>
  <c r="O122" i="1"/>
  <c r="P122" i="1" s="1"/>
  <c r="O123" i="1"/>
  <c r="P123" i="1" s="1"/>
  <c r="O124" i="1"/>
  <c r="P124" i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P130" i="1" s="1"/>
  <c r="O131" i="1"/>
  <c r="P131" i="1" s="1"/>
  <c r="O132" i="1"/>
  <c r="P132" i="1"/>
  <c r="O133" i="1"/>
  <c r="P133" i="1" s="1"/>
  <c r="O134" i="1"/>
  <c r="P134" i="1" s="1"/>
  <c r="O135" i="1"/>
  <c r="P135" i="1" s="1"/>
  <c r="O136" i="1"/>
  <c r="P136" i="1" s="1"/>
  <c r="O137" i="1"/>
  <c r="P137" i="1" s="1"/>
  <c r="O138" i="1"/>
  <c r="P138" i="1" s="1"/>
  <c r="O139" i="1"/>
  <c r="P139" i="1" s="1"/>
  <c r="O140" i="1"/>
  <c r="P140" i="1" s="1"/>
  <c r="O141" i="1"/>
  <c r="P141" i="1" s="1"/>
  <c r="O142" i="1"/>
  <c r="P142" i="1" s="1"/>
  <c r="O143" i="1"/>
  <c r="P143" i="1" s="1"/>
  <c r="O144" i="1"/>
  <c r="P144" i="1" s="1"/>
  <c r="O145" i="1"/>
  <c r="P145" i="1" s="1"/>
  <c r="O146" i="1"/>
  <c r="P146" i="1" s="1"/>
  <c r="O147" i="1"/>
  <c r="P147" i="1" s="1"/>
  <c r="O148" i="1"/>
  <c r="P148" i="1" s="1"/>
  <c r="O149" i="1"/>
  <c r="P149" i="1"/>
  <c r="O150" i="1"/>
  <c r="P150" i="1"/>
  <c r="O151" i="1"/>
  <c r="P151" i="1" s="1"/>
  <c r="O152" i="1"/>
  <c r="P152" i="1" s="1"/>
  <c r="O153" i="1"/>
  <c r="P153" i="1" s="1"/>
  <c r="O154" i="1"/>
  <c r="P154" i="1"/>
  <c r="O155" i="1"/>
  <c r="P155" i="1"/>
  <c r="O156" i="1"/>
  <c r="P156" i="1" s="1"/>
  <c r="O157" i="1"/>
  <c r="P157" i="1"/>
  <c r="O158" i="1"/>
  <c r="P158" i="1" s="1"/>
  <c r="K10" i="1"/>
  <c r="O3" i="1"/>
  <c r="P3" i="1" s="1"/>
  <c r="O4" i="1"/>
  <c r="P4" i="1" s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" i="1"/>
  <c r="P2" i="1" s="1"/>
  <c r="G8" i="1" l="1"/>
  <c r="G10" i="1"/>
  <c r="G12" i="1"/>
  <c r="K12" i="1"/>
  <c r="K11" i="1" s="1"/>
  <c r="G9" i="1"/>
  <c r="G11" i="1" l="1"/>
  <c r="S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<sst xmlns="http://schemas.openxmlformats.org/spreadsheetml/2006/main" count="49" uniqueCount="27">
  <si>
    <t>Total Units</t>
  </si>
  <si>
    <t>Unit Price</t>
  </si>
  <si>
    <t>Supplier Cost</t>
  </si>
  <si>
    <t>Manufacturing Cost</t>
  </si>
  <si>
    <t>Decision Variable</t>
  </si>
  <si>
    <t>EOQ</t>
  </si>
  <si>
    <t>Annual Stock Hold Price in Percentage</t>
  </si>
  <si>
    <t>Annual Ordering Cost</t>
  </si>
  <si>
    <t>Double Inventory Order</t>
  </si>
  <si>
    <t>Number of Order</t>
  </si>
  <si>
    <t>Cost of Annual Holding</t>
  </si>
  <si>
    <t>Total Inventory Cost</t>
  </si>
  <si>
    <t>Inventory Level Order</t>
  </si>
  <si>
    <t>Total Cost</t>
  </si>
  <si>
    <t>Inventory Order</t>
  </si>
  <si>
    <t>Decision Variables</t>
  </si>
  <si>
    <t>PART 1</t>
  </si>
  <si>
    <t>Uncontrollable Inputs</t>
  </si>
  <si>
    <t>Q 1.1</t>
  </si>
  <si>
    <t>Q 1.2</t>
  </si>
  <si>
    <t>Model Parameter</t>
  </si>
  <si>
    <t>Q 1.4</t>
  </si>
  <si>
    <t>Q 1.5</t>
  </si>
  <si>
    <t>Q 1.7</t>
  </si>
  <si>
    <t>Q 1.6</t>
  </si>
  <si>
    <t>Output Using Excel Solver</t>
  </si>
  <si>
    <t>EOQ stands for Double Inventory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</si>
</sst>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  <numFmt numFmtId="165" formatCode="&quot;$&quot;#,##0.000_);[Red]\(&quot;$&quot;#,##0.000\)"/>
    <numFmt numFmtId="166" formatCode="&quot;$&quot;#,##0.00"/>
    <numFmt numFmtId="167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8" fontId="0" fillId="0" borderId="0" xfId="0" applyNumberFormat="1"/>
    <xf numFmtId="0" fontId="0" fillId="0" borderId="1" xfId="0" applyBorder="1"/>
    <xf numFmtId="0" fontId="0" fillId="2" borderId="1" xfId="0" applyFill="1" applyBorder="1"/>
    <xf numFmtId="165" fontId="0" fillId="0" borderId="0" xfId="0" applyNumberFormat="1"/>
    <xf numFmtId="8" fontId="0" fillId="0" borderId="1" xfId="0" applyNumberFormat="1" applyBorder="1"/>
    <xf numFmtId="8" fontId="0" fillId="2" borderId="1" xfId="0" applyNumberFormat="1" applyFill="1" applyBorder="1"/>
    <xf numFmtId="6" fontId="2" fillId="2" borderId="1" xfId="0" applyNumberFormat="1" applyFont="1" applyFill="1" applyBorder="1"/>
    <xf numFmtId="0" fontId="2" fillId="0" borderId="1" xfId="0" applyFont="1" applyBorder="1"/>
    <xf numFmtId="0" fontId="0" fillId="3" borderId="1" xfId="0" applyFill="1" applyBorder="1"/>
    <xf numFmtId="0" fontId="2" fillId="8" borderId="0" xfId="0" applyFont="1" applyFill="1"/>
    <xf numFmtId="164" fontId="0" fillId="0" borderId="1" xfId="2" applyNumberFormat="1" applyFont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2" borderId="1" xfId="0" applyFont="1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2" fillId="0" borderId="2" xfId="0" applyFont="1" applyBorder="1"/>
    <xf numFmtId="0" fontId="0" fillId="3" borderId="3" xfId="0" applyFill="1" applyBorder="1"/>
    <xf numFmtId="1" fontId="0" fillId="4" borderId="4" xfId="1" applyNumberFormat="1" applyFont="1" applyFill="1" applyBorder="1"/>
    <xf numFmtId="0" fontId="2" fillId="0" borderId="5" xfId="0" applyFont="1" applyBorder="1"/>
    <xf numFmtId="1" fontId="0" fillId="4" borderId="6" xfId="0" applyNumberFormat="1" applyFill="1" applyBorder="1"/>
    <xf numFmtId="8" fontId="2" fillId="8" borderId="5" xfId="0" applyNumberFormat="1" applyFont="1" applyFill="1" applyBorder="1"/>
    <xf numFmtId="6" fontId="0" fillId="4" borderId="6" xfId="0" applyNumberFormat="1" applyFill="1" applyBorder="1"/>
    <xf numFmtId="8" fontId="0" fillId="0" borderId="5" xfId="0" applyNumberFormat="1" applyBorder="1"/>
    <xf numFmtId="8" fontId="0" fillId="0" borderId="7" xfId="0" applyNumberFormat="1" applyBorder="1"/>
    <xf numFmtId="0" fontId="0" fillId="3" borderId="8" xfId="0" applyFill="1" applyBorder="1"/>
    <xf numFmtId="6" fontId="0" fillId="4" borderId="9" xfId="0" applyNumberFormat="1" applyFill="1" applyBorder="1"/>
    <xf numFmtId="0" fontId="0" fillId="6" borderId="4" xfId="0" applyFill="1" applyBorder="1"/>
    <xf numFmtId="0" fontId="0" fillId="6" borderId="6" xfId="0" applyFill="1" applyBorder="1"/>
    <xf numFmtId="1" fontId="0" fillId="6" borderId="6" xfId="0" applyNumberFormat="1" applyFill="1" applyBorder="1"/>
    <xf numFmtId="8" fontId="0" fillId="6" borderId="6" xfId="0" applyNumberFormat="1" applyFill="1" applyBorder="1"/>
    <xf numFmtId="8" fontId="0" fillId="6" borderId="9" xfId="0" applyNumberFormat="1" applyFill="1" applyBorder="1"/>
    <xf numFmtId="0" fontId="2" fillId="0" borderId="13" xfId="0" applyFont="1" applyBorder="1"/>
    <xf numFmtId="0" fontId="2" fillId="0" borderId="14" xfId="0" applyFont="1" applyBorder="1"/>
    <xf numFmtId="0" fontId="2" fillId="8" borderId="14" xfId="0" applyFont="1" applyFill="1" applyBorder="1"/>
    <xf numFmtId="8" fontId="0" fillId="0" borderId="14" xfId="0" applyNumberFormat="1" applyBorder="1"/>
    <xf numFmtId="8" fontId="0" fillId="0" borderId="15" xfId="0" applyNumberFormat="1" applyBorder="1"/>
    <xf numFmtId="166" fontId="0" fillId="0" borderId="1" xfId="0" applyNumberFormat="1" applyBorder="1"/>
    <xf numFmtId="167" fontId="0" fillId="4" borderId="6" xfId="1" applyNumberFormat="1" applyFont="1" applyFill="1" applyBorder="1"/>
    <xf numFmtId="167" fontId="0" fillId="4" borderId="9" xfId="1" applyNumberFormat="1" applyFont="1" applyFill="1" applyBorder="1"/>
    <xf numFmtId="8" fontId="2" fillId="5" borderId="7" xfId="0" applyNumberFormat="1" applyFont="1" applyFill="1" applyBorder="1"/>
    <xf numFmtId="0" fontId="2" fillId="6" borderId="1" xfId="0" applyFont="1" applyFill="1" applyBorder="1"/>
    <xf numFmtId="167" fontId="0" fillId="2" borderId="1" xfId="1" applyNumberFormat="1" applyFont="1" applyFill="1" applyBorder="1"/>
    <xf numFmtId="166" fontId="0" fillId="0" borderId="1" xfId="1" applyNumberFormat="1" applyFont="1" applyBorder="1"/>
    <xf numFmtId="166" fontId="0" fillId="7" borderId="1" xfId="1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2">
                    <a:lumMod val="75000"/>
                  </a:schemeClr>
                </a:solidFill>
              </a:rPr>
              <a:t>Order</a:t>
            </a:r>
            <a:r>
              <a:rPr lang="en-US" baseline="0">
                <a:solidFill>
                  <a:schemeClr val="accent2">
                    <a:lumMod val="75000"/>
                  </a:schemeClr>
                </a:solidFill>
              </a:rPr>
              <a:t> Quantity vs Total Cost</a:t>
            </a:r>
            <a:endParaRPr lang="en-US">
              <a:solidFill>
                <a:schemeClr val="accent2">
                  <a:lumMod val="75000"/>
                </a:schemeClr>
              </a:solidFill>
            </a:endParaRPr>
          </a:p>
        </c:rich>
      </c:tx>
      <c:layout>
        <c:manualLayout>
          <c:xMode val="edge"/>
          <c:yMode val="edge"/>
          <c:x val="0.24560411198600179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'Part 1'!$O$2:$O$158</c:f>
              <c:numCache>
                <c:formatCode>General</c:formatCode>
                <c:ptCount val="157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450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  <c:pt idx="9">
                  <c:v>650</c:v>
                </c:pt>
                <c:pt idx="10">
                  <c:v>700</c:v>
                </c:pt>
                <c:pt idx="11">
                  <c:v>750</c:v>
                </c:pt>
                <c:pt idx="12">
                  <c:v>800</c:v>
                </c:pt>
                <c:pt idx="13">
                  <c:v>850</c:v>
                </c:pt>
                <c:pt idx="14">
                  <c:v>900</c:v>
                </c:pt>
                <c:pt idx="15">
                  <c:v>950</c:v>
                </c:pt>
                <c:pt idx="16">
                  <c:v>1000</c:v>
                </c:pt>
                <c:pt idx="17">
                  <c:v>1050</c:v>
                </c:pt>
                <c:pt idx="18">
                  <c:v>1100</c:v>
                </c:pt>
                <c:pt idx="19">
                  <c:v>1150</c:v>
                </c:pt>
                <c:pt idx="20">
                  <c:v>1200</c:v>
                </c:pt>
                <c:pt idx="21">
                  <c:v>1250</c:v>
                </c:pt>
                <c:pt idx="22">
                  <c:v>1300</c:v>
                </c:pt>
                <c:pt idx="23">
                  <c:v>1350</c:v>
                </c:pt>
                <c:pt idx="24">
                  <c:v>1400</c:v>
                </c:pt>
                <c:pt idx="25">
                  <c:v>1450</c:v>
                </c:pt>
                <c:pt idx="26">
                  <c:v>1500</c:v>
                </c:pt>
                <c:pt idx="27">
                  <c:v>1550</c:v>
                </c:pt>
                <c:pt idx="28">
                  <c:v>1600</c:v>
                </c:pt>
                <c:pt idx="29">
                  <c:v>1650</c:v>
                </c:pt>
                <c:pt idx="30">
                  <c:v>1700</c:v>
                </c:pt>
                <c:pt idx="31">
                  <c:v>1750</c:v>
                </c:pt>
                <c:pt idx="32">
                  <c:v>1800</c:v>
                </c:pt>
                <c:pt idx="33">
                  <c:v>1850</c:v>
                </c:pt>
                <c:pt idx="34">
                  <c:v>1900</c:v>
                </c:pt>
                <c:pt idx="35">
                  <c:v>1950</c:v>
                </c:pt>
                <c:pt idx="36">
                  <c:v>2000</c:v>
                </c:pt>
                <c:pt idx="37">
                  <c:v>2050</c:v>
                </c:pt>
                <c:pt idx="38">
                  <c:v>2100</c:v>
                </c:pt>
                <c:pt idx="39">
                  <c:v>2150</c:v>
                </c:pt>
                <c:pt idx="40">
                  <c:v>2200</c:v>
                </c:pt>
                <c:pt idx="41">
                  <c:v>2250</c:v>
                </c:pt>
                <c:pt idx="42">
                  <c:v>2300</c:v>
                </c:pt>
                <c:pt idx="43">
                  <c:v>2350</c:v>
                </c:pt>
                <c:pt idx="44">
                  <c:v>2400</c:v>
                </c:pt>
                <c:pt idx="45">
                  <c:v>2450</c:v>
                </c:pt>
                <c:pt idx="46">
                  <c:v>2500</c:v>
                </c:pt>
                <c:pt idx="47">
                  <c:v>2550</c:v>
                </c:pt>
                <c:pt idx="48">
                  <c:v>2600</c:v>
                </c:pt>
                <c:pt idx="49">
                  <c:v>2650</c:v>
                </c:pt>
                <c:pt idx="50">
                  <c:v>2700</c:v>
                </c:pt>
                <c:pt idx="51">
                  <c:v>2750</c:v>
                </c:pt>
                <c:pt idx="52">
                  <c:v>2800</c:v>
                </c:pt>
                <c:pt idx="53">
                  <c:v>2850</c:v>
                </c:pt>
                <c:pt idx="54">
                  <c:v>2900</c:v>
                </c:pt>
                <c:pt idx="55">
                  <c:v>2950</c:v>
                </c:pt>
                <c:pt idx="56">
                  <c:v>3000</c:v>
                </c:pt>
                <c:pt idx="57">
                  <c:v>3050</c:v>
                </c:pt>
                <c:pt idx="58">
                  <c:v>3100</c:v>
                </c:pt>
                <c:pt idx="59">
                  <c:v>3150</c:v>
                </c:pt>
                <c:pt idx="60">
                  <c:v>3200</c:v>
                </c:pt>
                <c:pt idx="61">
                  <c:v>3250</c:v>
                </c:pt>
                <c:pt idx="62">
                  <c:v>3300</c:v>
                </c:pt>
                <c:pt idx="63">
                  <c:v>3350</c:v>
                </c:pt>
                <c:pt idx="64">
                  <c:v>3400</c:v>
                </c:pt>
                <c:pt idx="65">
                  <c:v>3450</c:v>
                </c:pt>
                <c:pt idx="66">
                  <c:v>3500</c:v>
                </c:pt>
                <c:pt idx="67">
                  <c:v>3550</c:v>
                </c:pt>
                <c:pt idx="68">
                  <c:v>3600</c:v>
                </c:pt>
                <c:pt idx="69">
                  <c:v>3650</c:v>
                </c:pt>
                <c:pt idx="70">
                  <c:v>3700</c:v>
                </c:pt>
                <c:pt idx="71">
                  <c:v>3750</c:v>
                </c:pt>
                <c:pt idx="72">
                  <c:v>3800</c:v>
                </c:pt>
                <c:pt idx="73">
                  <c:v>3850</c:v>
                </c:pt>
                <c:pt idx="74">
                  <c:v>3900</c:v>
                </c:pt>
                <c:pt idx="75">
                  <c:v>3950</c:v>
                </c:pt>
                <c:pt idx="76">
                  <c:v>4000</c:v>
                </c:pt>
                <c:pt idx="77">
                  <c:v>4050</c:v>
                </c:pt>
                <c:pt idx="78">
                  <c:v>4100</c:v>
                </c:pt>
                <c:pt idx="79">
                  <c:v>4150</c:v>
                </c:pt>
                <c:pt idx="80">
                  <c:v>4200</c:v>
                </c:pt>
                <c:pt idx="81">
                  <c:v>4250</c:v>
                </c:pt>
                <c:pt idx="82">
                  <c:v>4300</c:v>
                </c:pt>
                <c:pt idx="83">
                  <c:v>4350</c:v>
                </c:pt>
                <c:pt idx="84">
                  <c:v>4400</c:v>
                </c:pt>
                <c:pt idx="85">
                  <c:v>4450</c:v>
                </c:pt>
                <c:pt idx="86">
                  <c:v>4500</c:v>
                </c:pt>
                <c:pt idx="87">
                  <c:v>4550</c:v>
                </c:pt>
                <c:pt idx="88">
                  <c:v>4600</c:v>
                </c:pt>
                <c:pt idx="89">
                  <c:v>4650</c:v>
                </c:pt>
                <c:pt idx="90">
                  <c:v>4700</c:v>
                </c:pt>
                <c:pt idx="91">
                  <c:v>4750</c:v>
                </c:pt>
                <c:pt idx="92">
                  <c:v>4800</c:v>
                </c:pt>
                <c:pt idx="93">
                  <c:v>4850</c:v>
                </c:pt>
                <c:pt idx="94">
                  <c:v>4900</c:v>
                </c:pt>
                <c:pt idx="95">
                  <c:v>4950</c:v>
                </c:pt>
                <c:pt idx="96">
                  <c:v>5000</c:v>
                </c:pt>
                <c:pt idx="97">
                  <c:v>5050</c:v>
                </c:pt>
                <c:pt idx="98">
                  <c:v>5100</c:v>
                </c:pt>
                <c:pt idx="99">
                  <c:v>5150</c:v>
                </c:pt>
                <c:pt idx="100">
                  <c:v>5200</c:v>
                </c:pt>
                <c:pt idx="101">
                  <c:v>5250</c:v>
                </c:pt>
                <c:pt idx="102">
                  <c:v>5300</c:v>
                </c:pt>
                <c:pt idx="103">
                  <c:v>5350</c:v>
                </c:pt>
                <c:pt idx="104">
                  <c:v>5400</c:v>
                </c:pt>
                <c:pt idx="105">
                  <c:v>5450</c:v>
                </c:pt>
                <c:pt idx="106">
                  <c:v>5500</c:v>
                </c:pt>
                <c:pt idx="107">
                  <c:v>5550</c:v>
                </c:pt>
                <c:pt idx="108">
                  <c:v>5600</c:v>
                </c:pt>
                <c:pt idx="109">
                  <c:v>5650</c:v>
                </c:pt>
                <c:pt idx="110">
                  <c:v>5700</c:v>
                </c:pt>
                <c:pt idx="111">
                  <c:v>5750</c:v>
                </c:pt>
                <c:pt idx="112">
                  <c:v>5800</c:v>
                </c:pt>
                <c:pt idx="113">
                  <c:v>5850</c:v>
                </c:pt>
                <c:pt idx="114">
                  <c:v>5900</c:v>
                </c:pt>
                <c:pt idx="115">
                  <c:v>5950</c:v>
                </c:pt>
                <c:pt idx="116">
                  <c:v>6000</c:v>
                </c:pt>
                <c:pt idx="117">
                  <c:v>6050</c:v>
                </c:pt>
                <c:pt idx="118">
                  <c:v>6100</c:v>
                </c:pt>
                <c:pt idx="119">
                  <c:v>6150</c:v>
                </c:pt>
                <c:pt idx="120">
                  <c:v>6200</c:v>
                </c:pt>
                <c:pt idx="121">
                  <c:v>6250</c:v>
                </c:pt>
                <c:pt idx="122">
                  <c:v>6300</c:v>
                </c:pt>
                <c:pt idx="123">
                  <c:v>6350</c:v>
                </c:pt>
                <c:pt idx="124">
                  <c:v>6400</c:v>
                </c:pt>
                <c:pt idx="125">
                  <c:v>6450</c:v>
                </c:pt>
                <c:pt idx="126">
                  <c:v>6500</c:v>
                </c:pt>
                <c:pt idx="127">
                  <c:v>6550</c:v>
                </c:pt>
                <c:pt idx="128">
                  <c:v>6600</c:v>
                </c:pt>
                <c:pt idx="129">
                  <c:v>6650</c:v>
                </c:pt>
                <c:pt idx="130">
                  <c:v>6700</c:v>
                </c:pt>
                <c:pt idx="131">
                  <c:v>6750</c:v>
                </c:pt>
                <c:pt idx="132">
                  <c:v>6800</c:v>
                </c:pt>
                <c:pt idx="133">
                  <c:v>6850</c:v>
                </c:pt>
                <c:pt idx="134">
                  <c:v>6900</c:v>
                </c:pt>
                <c:pt idx="135">
                  <c:v>6950</c:v>
                </c:pt>
                <c:pt idx="136">
                  <c:v>7000</c:v>
                </c:pt>
                <c:pt idx="137">
                  <c:v>7050</c:v>
                </c:pt>
                <c:pt idx="138">
                  <c:v>7100</c:v>
                </c:pt>
                <c:pt idx="139">
                  <c:v>7150</c:v>
                </c:pt>
                <c:pt idx="140">
                  <c:v>7200</c:v>
                </c:pt>
                <c:pt idx="141">
                  <c:v>7250</c:v>
                </c:pt>
                <c:pt idx="142">
                  <c:v>7300</c:v>
                </c:pt>
                <c:pt idx="143">
                  <c:v>7350</c:v>
                </c:pt>
                <c:pt idx="144">
                  <c:v>7400</c:v>
                </c:pt>
                <c:pt idx="145">
                  <c:v>7450</c:v>
                </c:pt>
                <c:pt idx="146">
                  <c:v>7500</c:v>
                </c:pt>
                <c:pt idx="147">
                  <c:v>7550</c:v>
                </c:pt>
                <c:pt idx="148">
                  <c:v>7600</c:v>
                </c:pt>
                <c:pt idx="149">
                  <c:v>7650</c:v>
                </c:pt>
                <c:pt idx="150">
                  <c:v>7700</c:v>
                </c:pt>
                <c:pt idx="151">
                  <c:v>7750</c:v>
                </c:pt>
                <c:pt idx="152">
                  <c:v>7800</c:v>
                </c:pt>
                <c:pt idx="153">
                  <c:v>7850</c:v>
                </c:pt>
                <c:pt idx="154">
                  <c:v>7900</c:v>
                </c:pt>
                <c:pt idx="155">
                  <c:v>7950</c:v>
                </c:pt>
                <c:pt idx="156">
                  <c:v>8000</c:v>
                </c:pt>
              </c:numCache>
            </c:numRef>
          </c:cat>
          <c:val>
            <c:numRef>
              <c:f>'Part 1'!$P$2:$P$158</c:f>
              <c:numCache>
                <c:formatCode>"$"#,##0.00_);[Red]\("$"#,##0.00\)</c:formatCode>
                <c:ptCount val="157"/>
                <c:pt idx="0">
                  <c:v>14737.5</c:v>
                </c:pt>
                <c:pt idx="1">
                  <c:v>12346.875</c:v>
                </c:pt>
                <c:pt idx="2">
                  <c:v>10856.25</c:v>
                </c:pt>
                <c:pt idx="3">
                  <c:v>9879.9107142857138</c:v>
                </c:pt>
                <c:pt idx="4">
                  <c:v>9225</c:v>
                </c:pt>
                <c:pt idx="5">
                  <c:v>8784.375</c:v>
                </c:pt>
                <c:pt idx="6">
                  <c:v>8493.75</c:v>
                </c:pt>
                <c:pt idx="7">
                  <c:v>8312.2159090909081</c:v>
                </c:pt>
                <c:pt idx="8">
                  <c:v>8212.5</c:v>
                </c:pt>
                <c:pt idx="9">
                  <c:v>8175.7211538461534</c:v>
                </c:pt>
                <c:pt idx="10">
                  <c:v>8188.3928571428569</c:v>
                </c:pt>
                <c:pt idx="11">
                  <c:v>8240.625</c:v>
                </c:pt>
                <c:pt idx="12">
                  <c:v>8325</c:v>
                </c:pt>
                <c:pt idx="13">
                  <c:v>8435.8455882352937</c:v>
                </c:pt>
                <c:pt idx="14">
                  <c:v>8568.75</c:v>
                </c:pt>
                <c:pt idx="15">
                  <c:v>8720.230263157895</c:v>
                </c:pt>
                <c:pt idx="16">
                  <c:v>8887.5</c:v>
                </c:pt>
                <c:pt idx="17">
                  <c:v>9068.3035714285725</c:v>
                </c:pt>
                <c:pt idx="18">
                  <c:v>9260.795454545454</c:v>
                </c:pt>
                <c:pt idx="19">
                  <c:v>9463.451086956522</c:v>
                </c:pt>
                <c:pt idx="20">
                  <c:v>9675</c:v>
                </c:pt>
                <c:pt idx="21">
                  <c:v>9894.375</c:v>
                </c:pt>
                <c:pt idx="22">
                  <c:v>10120.673076923076</c:v>
                </c:pt>
                <c:pt idx="23">
                  <c:v>10353.125</c:v>
                </c:pt>
                <c:pt idx="24">
                  <c:v>10591.071428571428</c:v>
                </c:pt>
                <c:pt idx="25">
                  <c:v>10833.943965517241</c:v>
                </c:pt>
                <c:pt idx="26">
                  <c:v>11081.25</c:v>
                </c:pt>
                <c:pt idx="27">
                  <c:v>11332.560483870968</c:v>
                </c:pt>
                <c:pt idx="28">
                  <c:v>11587.5</c:v>
                </c:pt>
                <c:pt idx="29">
                  <c:v>11845.738636363636</c:v>
                </c:pt>
                <c:pt idx="30">
                  <c:v>12106.985294117647</c:v>
                </c:pt>
                <c:pt idx="31">
                  <c:v>12370.982142857143</c:v>
                </c:pt>
                <c:pt idx="32">
                  <c:v>12637.5</c:v>
                </c:pt>
                <c:pt idx="33">
                  <c:v>12906.33445945946</c:v>
                </c:pt>
                <c:pt idx="34">
                  <c:v>13177.302631578947</c:v>
                </c:pt>
                <c:pt idx="35">
                  <c:v>13450.240384615385</c:v>
                </c:pt>
                <c:pt idx="36">
                  <c:v>13725</c:v>
                </c:pt>
                <c:pt idx="37">
                  <c:v>14001.448170731708</c:v>
                </c:pt>
                <c:pt idx="38">
                  <c:v>14279.464285714286</c:v>
                </c:pt>
                <c:pt idx="39">
                  <c:v>14558.938953488372</c:v>
                </c:pt>
                <c:pt idx="40">
                  <c:v>14839.772727272728</c:v>
                </c:pt>
                <c:pt idx="41">
                  <c:v>15121.875</c:v>
                </c:pt>
                <c:pt idx="42">
                  <c:v>15405.16304347826</c:v>
                </c:pt>
                <c:pt idx="43">
                  <c:v>15689.561170212766</c:v>
                </c:pt>
                <c:pt idx="44">
                  <c:v>15975</c:v>
                </c:pt>
                <c:pt idx="45">
                  <c:v>16261.415816326531</c:v>
                </c:pt>
                <c:pt idx="46">
                  <c:v>16548.75</c:v>
                </c:pt>
                <c:pt idx="47">
                  <c:v>16836.948529411766</c:v>
                </c:pt>
                <c:pt idx="48">
                  <c:v>17125.961538461539</c:v>
                </c:pt>
                <c:pt idx="49">
                  <c:v>17415.742924528302</c:v>
                </c:pt>
                <c:pt idx="50">
                  <c:v>17706.25</c:v>
                </c:pt>
                <c:pt idx="51">
                  <c:v>17997.44318181818</c:v>
                </c:pt>
                <c:pt idx="52">
                  <c:v>18289.285714285714</c:v>
                </c:pt>
                <c:pt idx="53">
                  <c:v>18581.743421052633</c:v>
                </c:pt>
                <c:pt idx="54">
                  <c:v>18874.78448275862</c:v>
                </c:pt>
                <c:pt idx="55">
                  <c:v>19168.379237288136</c:v>
                </c:pt>
                <c:pt idx="56">
                  <c:v>19462.5</c:v>
                </c:pt>
                <c:pt idx="57">
                  <c:v>19757.120901639344</c:v>
                </c:pt>
                <c:pt idx="58">
                  <c:v>20052.217741935485</c:v>
                </c:pt>
                <c:pt idx="59">
                  <c:v>20347.767857142859</c:v>
                </c:pt>
                <c:pt idx="60">
                  <c:v>20643.75</c:v>
                </c:pt>
                <c:pt idx="61">
                  <c:v>20940.14423076923</c:v>
                </c:pt>
                <c:pt idx="62">
                  <c:v>21236.93181818182</c:v>
                </c:pt>
                <c:pt idx="63">
                  <c:v>21534.095149253732</c:v>
                </c:pt>
                <c:pt idx="64">
                  <c:v>21831.617647058825</c:v>
                </c:pt>
                <c:pt idx="65">
                  <c:v>22129.483695652172</c:v>
                </c:pt>
                <c:pt idx="66">
                  <c:v>22427.678571428572</c:v>
                </c:pt>
                <c:pt idx="67">
                  <c:v>22726.188380281688</c:v>
                </c:pt>
                <c:pt idx="68">
                  <c:v>23025</c:v>
                </c:pt>
                <c:pt idx="69">
                  <c:v>23324.101027397261</c:v>
                </c:pt>
                <c:pt idx="70">
                  <c:v>23623.47972972973</c:v>
                </c:pt>
                <c:pt idx="71">
                  <c:v>23923.125</c:v>
                </c:pt>
                <c:pt idx="72">
                  <c:v>24223.026315789473</c:v>
                </c:pt>
                <c:pt idx="73">
                  <c:v>24523.1737012987</c:v>
                </c:pt>
                <c:pt idx="74">
                  <c:v>24823.557692307691</c:v>
                </c:pt>
                <c:pt idx="75">
                  <c:v>25124.169303797469</c:v>
                </c:pt>
                <c:pt idx="76">
                  <c:v>25425</c:v>
                </c:pt>
                <c:pt idx="77">
                  <c:v>25726.041666666668</c:v>
                </c:pt>
                <c:pt idx="78">
                  <c:v>26027.286585365855</c:v>
                </c:pt>
                <c:pt idx="79">
                  <c:v>26328.727409638555</c:v>
                </c:pt>
                <c:pt idx="80">
                  <c:v>26630.357142857141</c:v>
                </c:pt>
                <c:pt idx="81">
                  <c:v>26932.169117647059</c:v>
                </c:pt>
                <c:pt idx="82">
                  <c:v>27234.156976744187</c:v>
                </c:pt>
                <c:pt idx="83">
                  <c:v>27536.314655172413</c:v>
                </c:pt>
                <c:pt idx="84">
                  <c:v>27838.636363636364</c:v>
                </c:pt>
                <c:pt idx="85">
                  <c:v>28141.116573033709</c:v>
                </c:pt>
                <c:pt idx="86">
                  <c:v>28443.75</c:v>
                </c:pt>
                <c:pt idx="87">
                  <c:v>28746.531593406595</c:v>
                </c:pt>
                <c:pt idx="88">
                  <c:v>29049.456521739132</c:v>
                </c:pt>
                <c:pt idx="89">
                  <c:v>29352.520161290322</c:v>
                </c:pt>
                <c:pt idx="90">
                  <c:v>29655.718085106382</c:v>
                </c:pt>
                <c:pt idx="91">
                  <c:v>29959.04605263158</c:v>
                </c:pt>
                <c:pt idx="92">
                  <c:v>30262.5</c:v>
                </c:pt>
                <c:pt idx="93">
                  <c:v>30566.076030927834</c:v>
                </c:pt>
                <c:pt idx="94">
                  <c:v>30869.770408163266</c:v>
                </c:pt>
                <c:pt idx="95">
                  <c:v>31173.579545454544</c:v>
                </c:pt>
                <c:pt idx="96">
                  <c:v>31477.5</c:v>
                </c:pt>
                <c:pt idx="97">
                  <c:v>31781.528465346535</c:v>
                </c:pt>
                <c:pt idx="98">
                  <c:v>32085.661764705881</c:v>
                </c:pt>
                <c:pt idx="99">
                  <c:v>32389.896844660194</c:v>
                </c:pt>
                <c:pt idx="100">
                  <c:v>32694.23076923077</c:v>
                </c:pt>
                <c:pt idx="101">
                  <c:v>32998.660714285717</c:v>
                </c:pt>
                <c:pt idx="102">
                  <c:v>33303.183962264149</c:v>
                </c:pt>
                <c:pt idx="103">
                  <c:v>33607.797897196258</c:v>
                </c:pt>
                <c:pt idx="104">
                  <c:v>33912.5</c:v>
                </c:pt>
                <c:pt idx="105">
                  <c:v>34217.287844036699</c:v>
                </c:pt>
                <c:pt idx="106">
                  <c:v>34522.159090909088</c:v>
                </c:pt>
                <c:pt idx="107">
                  <c:v>34827.111486486487</c:v>
                </c:pt>
                <c:pt idx="108">
                  <c:v>35132.142857142855</c:v>
                </c:pt>
                <c:pt idx="109">
                  <c:v>35437.251106194693</c:v>
                </c:pt>
                <c:pt idx="110">
                  <c:v>35742.434210526313</c:v>
                </c:pt>
                <c:pt idx="111">
                  <c:v>36047.690217391304</c:v>
                </c:pt>
                <c:pt idx="112">
                  <c:v>36353.017241379312</c:v>
                </c:pt>
                <c:pt idx="113">
                  <c:v>36658.413461538461</c:v>
                </c:pt>
                <c:pt idx="114">
                  <c:v>36963.877118644064</c:v>
                </c:pt>
                <c:pt idx="115">
                  <c:v>37269.406512605041</c:v>
                </c:pt>
                <c:pt idx="116">
                  <c:v>37575</c:v>
                </c:pt>
                <c:pt idx="117">
                  <c:v>37880.655991735541</c:v>
                </c:pt>
                <c:pt idx="118">
                  <c:v>38186.37295081967</c:v>
                </c:pt>
                <c:pt idx="119">
                  <c:v>38492.149390243903</c:v>
                </c:pt>
                <c:pt idx="120">
                  <c:v>38797.983870967742</c:v>
                </c:pt>
                <c:pt idx="121">
                  <c:v>39103.875</c:v>
                </c:pt>
                <c:pt idx="122">
                  <c:v>39409.821428571428</c:v>
                </c:pt>
                <c:pt idx="123">
                  <c:v>39715.821850393702</c:v>
                </c:pt>
                <c:pt idx="124">
                  <c:v>40021.875</c:v>
                </c:pt>
                <c:pt idx="125">
                  <c:v>40327.979651162794</c:v>
                </c:pt>
                <c:pt idx="126">
                  <c:v>40634.134615384617</c:v>
                </c:pt>
                <c:pt idx="127">
                  <c:v>40940.338740458013</c:v>
                </c:pt>
                <c:pt idx="128">
                  <c:v>41246.590909090912</c:v>
                </c:pt>
                <c:pt idx="129">
                  <c:v>41552.890037593985</c:v>
                </c:pt>
                <c:pt idx="130">
                  <c:v>41859.235074626864</c:v>
                </c:pt>
                <c:pt idx="131">
                  <c:v>42165.625</c:v>
                </c:pt>
                <c:pt idx="132">
                  <c:v>42472.058823529413</c:v>
                </c:pt>
                <c:pt idx="133">
                  <c:v>42778.535583941608</c:v>
                </c:pt>
                <c:pt idx="134">
                  <c:v>43085.054347826088</c:v>
                </c:pt>
                <c:pt idx="135">
                  <c:v>43391.614208633095</c:v>
                </c:pt>
                <c:pt idx="136">
                  <c:v>43698.214285714283</c:v>
                </c:pt>
                <c:pt idx="137">
                  <c:v>44004.853723404252</c:v>
                </c:pt>
                <c:pt idx="138">
                  <c:v>44311.531690140844</c:v>
                </c:pt>
                <c:pt idx="139">
                  <c:v>44618.247377622378</c:v>
                </c:pt>
                <c:pt idx="140">
                  <c:v>44925</c:v>
                </c:pt>
                <c:pt idx="141">
                  <c:v>45231.788793103449</c:v>
                </c:pt>
                <c:pt idx="142">
                  <c:v>45538.613013698632</c:v>
                </c:pt>
                <c:pt idx="143">
                  <c:v>45845.47193877551</c:v>
                </c:pt>
                <c:pt idx="144">
                  <c:v>46152.364864864867</c:v>
                </c:pt>
                <c:pt idx="145">
                  <c:v>46459.291107382553</c:v>
                </c:pt>
                <c:pt idx="146">
                  <c:v>46766.25</c:v>
                </c:pt>
                <c:pt idx="147">
                  <c:v>47073.240894039736</c:v>
                </c:pt>
                <c:pt idx="148">
                  <c:v>47380.26315789474</c:v>
                </c:pt>
                <c:pt idx="149">
                  <c:v>47687.316176470587</c:v>
                </c:pt>
                <c:pt idx="150">
                  <c:v>47994.39935064935</c:v>
                </c:pt>
                <c:pt idx="151">
                  <c:v>48301.512096774197</c:v>
                </c:pt>
                <c:pt idx="152">
                  <c:v>48608.653846153844</c:v>
                </c:pt>
                <c:pt idx="153">
                  <c:v>48915.824044585985</c:v>
                </c:pt>
                <c:pt idx="154">
                  <c:v>49223.022151898731</c:v>
                </c:pt>
                <c:pt idx="155">
                  <c:v>49530.247641509435</c:v>
                </c:pt>
                <c:pt idx="156">
                  <c:v>49837.5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3C-4258-BFA1-6D9FD7135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2235327"/>
        <c:axId val="1242227423"/>
      </c:lineChart>
      <c:catAx>
        <c:axId val="124223532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227423"/>
        <c:crosses val="autoZero"/>
        <c:auto val="1"/>
        <c:lblAlgn val="ctr"/>
        <c:lblOffset val="100"/>
        <c:noMultiLvlLbl val="0"/>
      </c:catAx>
      <c:valAx>
        <c:axId val="124222742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23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4</xdr:col>
      <xdr:colOff>1104900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13BF5F-8481-49FD-ACC2-69FB2EAE16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B0CA9CC-02F4-4BDD-BAC5-1FAD12D0361B}">
  <we:reference id="wa104100404" version="3.0.0.1" store="en-US" storeType="OMEX"/>
  <we:alternateReferences>
    <we:reference id="WA104100404" version="3.0.0.1" store="WA104100404" storeType="OMEX"/>
  </we:alternateReferences>
  <we:properties>
    <we:property name="UniqueID" value="&quot;2023181675882176909&quot;"/>
    <we:property name="YicxPEdpTx4XXg==" value="&quot;&quot;"/>
    <we:property name="YicxPEdpTxwUTHkhCQ==" value="&quot;Aw==&quot;"/>
    <we:property name="YicxPEdpTyIaWEItFWo3XSo=" value="&quot;AmhzeQ==&quot;"/>
    <we:property name="YicxPEdpTyIaWEItFWogRCE=" value="&quot;AmhzeFdp&quot;"/>
    <we:property name="YicxPEdpTyIaWEItFWoiQDU=" value="&quot;Aw==&quot;"/>
    <we:property name="YicxPEdpTyIaWEItFWoiUSU=" value="&quot;AmhzeFY=&quot;"/>
    <we:property name="YicxPEdpTyIaWEItFWokUzY=" value="&quot;AmhzeFdoXmA=&quot;"/>
    <we:property name="YicxPEdpTyIaWEItFWolVyc=" value="&quot;AmhzeFdoXmA=&quot;"/>
    <we:property name="YicxPEdpTyIaWEItFWomXCE=" value="&quot;dRQE&quot;"/>
    <we:property name="YicxPEdpTyIaWEItFWoqQi8=" value="&quot;Aw==&quot;"/>
    <we:property name="YicxPEdpTyIaWEItFWoqQiI=" value="&quot;AQ==&quot;"/>
    <we:property name="YicxPEdpTyIaWEItFWoqQjU=" value="&quot;Amh6cQ==&quot;"/>
    <we:property name="YicxPEdpTyIaWEItFWotRjQ=" value="&quot;AA==&quot;"/>
    <we:property name="YicxPEdpTyIaWEItFWotVyE=" value="&quot;Aw==&quot;"/>
    <we:property name="YicxPEdpTyIaWEItFWouQDI=" value="&quot;Amhzf1I=&quot;"/>
    <we:property name="YicxPEdpTyIaWEItFWouQSo=" value="&quot;Ag==&quot;"/>
    <we:property name="YicxPEdpTyIaWEItFWouVzI=" value="&quot;AA==&quot;"/>
    <we:property name="YicxPEdpTyIaWEItFWouXC8=" value="&quot;AXY=&quot;"/>
    <we:property name="YicxPEdpTyIaWEItFWovQjI=" value="&quot;Ag==&quot;"/>
    <we:property name="YicxPEdpTyIaWEItFWovQjY=" value="&quot;Ag==&quot;"/>
    <we:property name="YicxPEdpTyIaWEItFWowQTw=" value="&quot;A3Zz&quot;"/>
    <we:property name="YicxPEdpTyIaWEItFWowRic=" value="&quot;Ag==&quot;"/>
    <we:property name="YicxPEdpTyIaWEItFWowUSo=" value="&quot;Aw==&quot;"/>
    <we:property name="YicxPEdpTyIaWEItFWowXSU=" value="&quot;Ag==&quot;"/>
    <we:property name="YicxPEdpTyIaWEItFWoxQSI=" value="&quot;Ag==&quot;"/>
    <we:property name="YicxPEdpTyIaWEItFWoxUDA=" value="&quot;Aw==&quot;"/>
    <we:property name="YicxPEdpTyIaWEItFWoxVzU=" value="&quot;Bw==&quot;"/>
    <we:property name="YicxPEdpTyIaWEItFWoxXj4=" value="&quot;Ag==&quot;"/>
    <we:property name="YicxPEdpTyIaWEItFWozQCM=" value="&quot;AmhzeFdoXmA=&quot;"/>
    <we:property name="YjQsLBI7GnE4XUxpFFovRCMxFwI2CQ==" value="&quot;Ag==&quot;"/>
    <we:property name="YjQsLBI7GnE4XUxpFFovRCMxFwk9CQ==" value="&quot;Aw==&quot;"/>
    <we:property name="YjQsLBI7GnE4XUxpFFovRCMxFwktAw==" value="&quot;AA==&quot;"/>
    <we:property name="YjQsLBI7GnE4XUxpFFovRCMxFwswHWA=" value="&quot;FgVneVZiShJRBQE=&quot;"/>
    <we:property name="YjQsLBI7GnE4XUxpFFovRCMxFwswHWM=" value="&quot;FgJncV18KHVM&quot;"/>
    <we:property name="YjQsLBI7GnE4XUxpFFovRCMxFxU9AmA=" value="&quot;Enp+aA==&quot;"/>
    <we:property name="YjQsLBI7GnE4XUxpFFovRCMxFxU9AmM=" value="&quot;Enh+aA==&quot;"/>
    <we:property name="YjQsLBI7GnE4XUxpFFovRCMxFxUwHWA=" value="&quot;FgRneVZiShNRBQE=&quot;"/>
    <we:property name="YjQsLBI7GnE4XUxpFFovRCMxFxUwHWM=" value="&quot;Ag==&quot;"/>
    <we:property name="YjQsLBI7GnE4XUxpKFcp" value="&quot;FgJneV8=&quot;"/>
    <we:property name="YjQsLBI7GnE4XUxpKlQ7fy8t" value="&quot;Aw==&quot;"/>
    <we:property name="YjQsLBI7GnE4XUxpMVQxWychJAIr" value="&quot;FgJncV18KHVM&quot;"/>
  </we:properties>
  <we:bindings>
    <we:binding id="Var0" type="matrix" appref="{15EB9EA0-1615-48C9-98E6-893CC0A16FC9}"/>
    <we:binding id="refEdit" type="matrix" appref="{B87C3DE5-E1A4-4574-84A2-DABD2D996F4B}"/>
    <we:binding id="Worker" type="matrix" appref="{A7CAB1A8-AA8E-4DF9-8A64-B65327C9E4A3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3B81-A481-4277-A14C-8F6A01DC3CB1}">
  <dimension ref="A1:XFD1048575"/>
  <sheetViews>
    <sheetView tabSelected="1" topLeftCell="Q1" zoomScaleNormal="100" workbookViewId="0">
      <selection activeCell="Q6" sqref="Q6"/>
    </sheetView>
  </sheetViews>
  <sheetFormatPr defaultRowHeight="14.4" x14ac:dyDescent="0.3"/>
  <cols>
    <col min="1" max="1" width="19.44140625" bestFit="1" customWidth="1"/>
    <col min="2" max="2" width="32.109375" bestFit="1" customWidth="1"/>
    <col min="3" max="3" width="8.21875" bestFit="1" customWidth="1"/>
    <col min="4" max="5" width="16.21875" bestFit="1" customWidth="1"/>
    <col min="6" max="6" width="34.44140625" bestFit="1" customWidth="1"/>
    <col min="7" max="7" width="7" bestFit="1" customWidth="1"/>
    <col min="8" max="8" width="17" customWidth="1"/>
    <col min="9" max="9" width="22.77734375" bestFit="1" customWidth="1"/>
    <col min="10" max="10" width="19.6640625" bestFit="1" customWidth="1"/>
    <col min="11" max="11" width="39.77734375" bestFit="1" customWidth="1"/>
    <col min="12" max="12" width="16.21875" bestFit="1" customWidth="1"/>
    <col min="13" max="13" width="5.33203125" bestFit="1" customWidth="1"/>
    <col min="14" max="14" width="19.44140625" bestFit="1" customWidth="1"/>
    <col min="15" max="15" width="21.109375" bestFit="1" customWidth="1"/>
    <col min="16" max="16" width="10.5546875" bestFit="1" customWidth="1"/>
    <col min="17" max="17" width="10.5546875" customWidth="1"/>
    <col min="19" max="19" width="9.33203125" bestFit="1" customWidth="1"/>
    <col min="20" max="40" width="12" bestFit="1" customWidth="1"/>
  </cols>
  <sheetData>
    <row r="1" spans="1:40" x14ac:dyDescent="0.3">
      <c r="M1" s="12" t="s">
        <v>21</v>
      </c>
      <c r="N1" s="8" t="s">
        <v>12</v>
      </c>
      <c r="O1" s="8" t="s">
        <v>8</v>
      </c>
      <c r="P1" s="8" t="s">
        <v>13</v>
      </c>
      <c r="R1" s="12" t="s">
        <v>23</v>
      </c>
      <c r="S1" s="7">
        <f>G12</f>
        <v>8174.6559560632268</v>
      </c>
      <c r="T1" s="44">
        <v>170</v>
      </c>
      <c r="U1" s="44">
        <v>171</v>
      </c>
      <c r="V1" s="44">
        <v>172</v>
      </c>
      <c r="W1" s="44">
        <v>173</v>
      </c>
      <c r="X1" s="44">
        <v>174</v>
      </c>
      <c r="Y1" s="44">
        <v>175</v>
      </c>
      <c r="Z1" s="44">
        <v>176</v>
      </c>
      <c r="AA1" s="44">
        <v>177</v>
      </c>
      <c r="AB1" s="44">
        <v>178</v>
      </c>
      <c r="AC1" s="44">
        <v>179</v>
      </c>
      <c r="AD1" s="44">
        <v>180</v>
      </c>
      <c r="AE1" s="44">
        <v>181</v>
      </c>
      <c r="AF1" s="44">
        <v>182</v>
      </c>
      <c r="AG1" s="44">
        <v>183</v>
      </c>
      <c r="AH1" s="44">
        <v>184</v>
      </c>
      <c r="AI1" s="44">
        <v>185</v>
      </c>
      <c r="AJ1" s="44">
        <v>186</v>
      </c>
      <c r="AK1" s="44">
        <v>187</v>
      </c>
      <c r="AL1" s="44">
        <v>188</v>
      </c>
      <c r="AM1" s="44">
        <v>189</v>
      </c>
      <c r="AN1" s="44">
        <v>190</v>
      </c>
    </row>
    <row r="2" spans="1:40" x14ac:dyDescent="0.3">
      <c r="A2" s="12" t="s">
        <v>18</v>
      </c>
      <c r="B2" s="8" t="s">
        <v>3</v>
      </c>
      <c r="C2" s="2"/>
      <c r="F2" s="43" t="s">
        <v>26</v>
      </c>
      <c r="N2" s="2">
        <v>100</v>
      </c>
      <c r="O2" s="2">
        <f>2*N2</f>
        <v>200</v>
      </c>
      <c r="P2" s="5">
        <f>$C$5 * ($C$3/O2)+$C$4*$C$6*N2</f>
        <v>14737.5</v>
      </c>
      <c r="S2" s="44">
        <v>60</v>
      </c>
      <c r="T2" s="45">
        <f t="dataTable" ref="T2:AN32" dt2D="1" dtr="1" r1="C4" r2="C5"/>
        <v>7105.631569396206</v>
      </c>
      <c r="U2" s="45">
        <v>7126.4998421384953</v>
      </c>
      <c r="V2" s="45">
        <v>7147.3071852271751</v>
      </c>
      <c r="W2" s="45">
        <v>7168.0541292599064</v>
      </c>
      <c r="X2" s="45">
        <v>7188.7411971777092</v>
      </c>
      <c r="Y2" s="45">
        <v>7209.3689044187504</v>
      </c>
      <c r="Z2" s="45">
        <v>7229.9377590681925</v>
      </c>
      <c r="AA2" s="45">
        <v>7250.4482620042199</v>
      </c>
      <c r="AB2" s="45">
        <v>7270.9009070403372</v>
      </c>
      <c r="AC2" s="45">
        <v>7291.2961810641045</v>
      </c>
      <c r="AD2" s="45">
        <v>7311.6345641723647</v>
      </c>
      <c r="AE2" s="45">
        <v>7331.9165298031039</v>
      </c>
      <c r="AF2" s="45">
        <v>7352.1425448640484</v>
      </c>
      <c r="AG2" s="45">
        <v>7372.3130698580626</v>
      </c>
      <c r="AH2" s="45">
        <v>7392.4285590054915</v>
      </c>
      <c r="AI2" s="45">
        <v>7412.4894603635021</v>
      </c>
      <c r="AJ2" s="45">
        <v>7432.4962159425286</v>
      </c>
      <c r="AK2" s="45">
        <v>7452.4492618199019</v>
      </c>
      <c r="AL2" s="45">
        <v>7472.3490282507546</v>
      </c>
      <c r="AM2" s="45">
        <v>7492.1959397762694</v>
      </c>
      <c r="AN2" s="45">
        <v>7511.9904153293483</v>
      </c>
    </row>
    <row r="3" spans="1:40" x14ac:dyDescent="0.3">
      <c r="A3" s="14" t="s">
        <v>4</v>
      </c>
      <c r="B3" s="2" t="s">
        <v>0</v>
      </c>
      <c r="C3" s="2">
        <v>15000</v>
      </c>
      <c r="N3" s="2">
        <v>125</v>
      </c>
      <c r="O3" s="2">
        <f t="shared" ref="O3:O66" si="0">2*N3</f>
        <v>250</v>
      </c>
      <c r="P3" s="5">
        <f t="shared" ref="P3:P66" si="1">$C$5 * ($C$3/O3)+$C$4*$C$6*N3</f>
        <v>12346.875</v>
      </c>
      <c r="S3" s="44">
        <v>61</v>
      </c>
      <c r="T3" s="45">
        <v>7164.6004773469404</v>
      </c>
      <c r="U3" s="45">
        <v>7185.6419337453772</v>
      </c>
      <c r="V3" s="45">
        <v>7206.6219548412555</v>
      </c>
      <c r="W3" s="45">
        <v>7227.5410756356141</v>
      </c>
      <c r="X3" s="45">
        <v>7248.3998234093015</v>
      </c>
      <c r="Y3" s="45">
        <v>7269.1987178780582</v>
      </c>
      <c r="Z3" s="45">
        <v>7289.9382713435916</v>
      </c>
      <c r="AA3" s="45">
        <v>7310.6189888408226</v>
      </c>
      <c r="AB3" s="45">
        <v>7331.241368281364</v>
      </c>
      <c r="AC3" s="45">
        <v>7351.8059005934047</v>
      </c>
      <c r="AD3" s="45">
        <v>7372.3130698580626</v>
      </c>
      <c r="AE3" s="45">
        <v>7392.7633534423385</v>
      </c>
      <c r="AF3" s="45">
        <v>7413.1572221287743</v>
      </c>
      <c r="AG3" s="45">
        <v>7433.4951402419038</v>
      </c>
      <c r="AH3" s="45">
        <v>7453.7775657716002</v>
      </c>
      <c r="AI3" s="45">
        <v>7474.0049504934104</v>
      </c>
      <c r="AJ3" s="45">
        <v>7494.1777400859664</v>
      </c>
      <c r="AK3" s="45">
        <v>7514.2963742455631</v>
      </c>
      <c r="AL3" s="45">
        <v>7534.3612867979737</v>
      </c>
      <c r="AM3" s="45">
        <v>7554.3729058076024</v>
      </c>
      <c r="AN3" s="45">
        <v>7574.3316536840393</v>
      </c>
    </row>
    <row r="4" spans="1:40" x14ac:dyDescent="0.3">
      <c r="A4" s="13" t="s">
        <v>17</v>
      </c>
      <c r="B4" s="2" t="s">
        <v>1</v>
      </c>
      <c r="C4" s="39">
        <v>75</v>
      </c>
      <c r="N4" s="2">
        <v>150</v>
      </c>
      <c r="O4" s="2">
        <f t="shared" si="0"/>
        <v>300</v>
      </c>
      <c r="P4" s="5">
        <f t="shared" si="1"/>
        <v>10856.25</v>
      </c>
      <c r="S4" s="44">
        <v>62</v>
      </c>
      <c r="T4" s="45">
        <v>7223.087982296769</v>
      </c>
      <c r="U4" s="45">
        <v>7244.3012085362661</v>
      </c>
      <c r="V4" s="45">
        <v>7265.4524979522093</v>
      </c>
      <c r="W4" s="45">
        <v>7286.5423899130656</v>
      </c>
      <c r="X4" s="45">
        <v>7307.5714160040889</v>
      </c>
      <c r="Y4" s="45">
        <v>7328.5401001836653</v>
      </c>
      <c r="Z4" s="45">
        <v>7349.448958935629</v>
      </c>
      <c r="AA4" s="45">
        <v>7370.2985014177011</v>
      </c>
      <c r="AB4" s="45">
        <v>7391.0892296061484</v>
      </c>
      <c r="AC4" s="45">
        <v>7411.8216384368025</v>
      </c>
      <c r="AD4" s="45">
        <v>7432.4962159425286</v>
      </c>
      <c r="AE4" s="45">
        <v>7453.1134433872667</v>
      </c>
      <c r="AF4" s="45">
        <v>7473.6737953967458</v>
      </c>
      <c r="AG4" s="45">
        <v>7494.1777400859664</v>
      </c>
      <c r="AH4" s="45">
        <v>7514.6257391835552</v>
      </c>
      <c r="AI4" s="45">
        <v>7535.0182481530865</v>
      </c>
      <c r="AJ4" s="45">
        <v>7555.3557163114438</v>
      </c>
      <c r="AK4" s="45">
        <v>7575.6385869443384</v>
      </c>
      <c r="AL4" s="45">
        <v>7595.8672974190386</v>
      </c>
      <c r="AM4" s="45">
        <v>7616.0422792944109</v>
      </c>
      <c r="AN4" s="45">
        <v>7636.1639584283421</v>
      </c>
    </row>
    <row r="5" spans="1:40" x14ac:dyDescent="0.3">
      <c r="A5" s="13" t="s">
        <v>17</v>
      </c>
      <c r="B5" s="2" t="s">
        <v>2</v>
      </c>
      <c r="C5" s="39">
        <v>180</v>
      </c>
      <c r="N5" s="2">
        <v>175</v>
      </c>
      <c r="O5" s="2">
        <f t="shared" si="0"/>
        <v>350</v>
      </c>
      <c r="P5" s="5">
        <f t="shared" si="1"/>
        <v>9879.9107142857138</v>
      </c>
      <c r="S5" s="44">
        <v>63</v>
      </c>
      <c r="T5" s="45">
        <v>7281.1056852651163</v>
      </c>
      <c r="U5" s="45">
        <v>7302.4893016012011</v>
      </c>
      <c r="V5" s="45">
        <v>7323.8104836212142</v>
      </c>
      <c r="W5" s="45">
        <v>7345.069775025966</v>
      </c>
      <c r="X5" s="45">
        <v>7366.2677116705454</v>
      </c>
      <c r="Y5" s="45">
        <v>7387.4048217219024</v>
      </c>
      <c r="Z5" s="45">
        <v>7408.4816258124047</v>
      </c>
      <c r="AA5" s="45">
        <v>7429.4986371894574</v>
      </c>
      <c r="AB5" s="45">
        <v>7450.456361861332</v>
      </c>
      <c r="AC5" s="45">
        <v>7471.3552987393123</v>
      </c>
      <c r="AD5" s="45">
        <v>7492.1959397762694</v>
      </c>
      <c r="AE5" s="45">
        <v>7512.9787701017758</v>
      </c>
      <c r="AF5" s="45">
        <v>7533.7042681538805</v>
      </c>
      <c r="AG5" s="45">
        <v>7554.3729058076024</v>
      </c>
      <c r="AH5" s="45">
        <v>7574.9851485002928</v>
      </c>
      <c r="AI5" s="45">
        <v>7595.541455353924</v>
      </c>
      <c r="AJ5" s="45">
        <v>7616.04227929441</v>
      </c>
      <c r="AK5" s="45">
        <v>7636.4880671680494</v>
      </c>
      <c r="AL5" s="45">
        <v>7656.8792598551536</v>
      </c>
      <c r="AM5" s="45">
        <v>7677.2162923809828</v>
      </c>
      <c r="AN5" s="45">
        <v>7697.4995940240242</v>
      </c>
    </row>
    <row r="6" spans="1:40" ht="15" thickBot="1" x14ac:dyDescent="0.35">
      <c r="A6" s="14" t="s">
        <v>20</v>
      </c>
      <c r="B6" s="2" t="s">
        <v>6</v>
      </c>
      <c r="C6" s="11">
        <v>0.16500000000000001</v>
      </c>
      <c r="N6" s="2">
        <v>200</v>
      </c>
      <c r="O6" s="2">
        <f t="shared" si="0"/>
        <v>400</v>
      </c>
      <c r="P6" s="5">
        <f t="shared" si="1"/>
        <v>9225</v>
      </c>
      <c r="S6" s="44">
        <v>64</v>
      </c>
      <c r="T6" s="45">
        <v>7338.6647286819152</v>
      </c>
      <c r="U6" s="45">
        <v>7360.2173880939145</v>
      </c>
      <c r="V6" s="45">
        <v>7381.7071196302559</v>
      </c>
      <c r="W6" s="45">
        <v>7403.1344712898472</v>
      </c>
      <c r="X6" s="45">
        <v>7424.4999831638497</v>
      </c>
      <c r="Y6" s="45">
        <v>7445.8041875945146</v>
      </c>
      <c r="Z6" s="45">
        <v>7467.0476093299421</v>
      </c>
      <c r="AA6" s="45">
        <v>7488.2307656748935</v>
      </c>
      <c r="AB6" s="45">
        <v>7509.3541666377678</v>
      </c>
      <c r="AC6" s="45">
        <v>7530.4183150738718</v>
      </c>
      <c r="AD6" s="45">
        <v>7551.4237068250914</v>
      </c>
      <c r="AE6" s="45">
        <v>7572.3708308560799</v>
      </c>
      <c r="AF6" s="45">
        <v>7593.2601693870602</v>
      </c>
      <c r="AG6" s="45">
        <v>7614.092198023347</v>
      </c>
      <c r="AH6" s="45">
        <v>7634.8673858816965</v>
      </c>
      <c r="AI6" s="45">
        <v>7655.5861957135585</v>
      </c>
      <c r="AJ6" s="45">
        <v>7676.2490840253486</v>
      </c>
      <c r="AK6" s="45">
        <v>7696.8565011957971</v>
      </c>
      <c r="AL6" s="45">
        <v>7717.4088915904931</v>
      </c>
      <c r="AM6" s="45">
        <v>7737.9066936736835</v>
      </c>
      <c r="AN6" s="45">
        <v>7758.3503401174148</v>
      </c>
    </row>
    <row r="7" spans="1:40" ht="15" thickTop="1" x14ac:dyDescent="0.3">
      <c r="E7" s="18" t="s">
        <v>15</v>
      </c>
      <c r="F7" s="19" t="s">
        <v>5</v>
      </c>
      <c r="G7" s="20">
        <f>SQRT((2*$C$3*$C$5)/($C$4*$C$6))</f>
        <v>660.57825907581639</v>
      </c>
      <c r="I7" s="34" t="s">
        <v>15</v>
      </c>
      <c r="J7" s="15" t="s">
        <v>5</v>
      </c>
      <c r="K7" s="29">
        <v>650</v>
      </c>
      <c r="N7" s="2">
        <v>225</v>
      </c>
      <c r="O7" s="2">
        <f t="shared" si="0"/>
        <v>450</v>
      </c>
      <c r="P7" s="5">
        <f t="shared" si="1"/>
        <v>8784.375</v>
      </c>
      <c r="S7" s="44">
        <v>65</v>
      </c>
      <c r="T7" s="45">
        <v>7395.7758213726302</v>
      </c>
      <c r="U7" s="45">
        <v>7417.4962082902348</v>
      </c>
      <c r="V7" s="45">
        <v>7439.1531776136999</v>
      </c>
      <c r="W7" s="45">
        <v>7460.747281606582</v>
      </c>
      <c r="X7" s="45">
        <v>7482.2790645631503</v>
      </c>
      <c r="Y7" s="45">
        <v>7503.7490629684571</v>
      </c>
      <c r="Z7" s="45">
        <v>7525.1578056543112</v>
      </c>
      <c r="AA7" s="45">
        <v>7546.5058139512494</v>
      </c>
      <c r="AB7" s="45">
        <v>7567.7936018366672</v>
      </c>
      <c r="AC7" s="45">
        <v>7589.0216760792036</v>
      </c>
      <c r="AD7" s="45">
        <v>7610.190536379494</v>
      </c>
      <c r="AE7" s="45">
        <v>7631.3006755074202</v>
      </c>
      <c r="AF7" s="45">
        <v>7652.3525794359484</v>
      </c>
      <c r="AG7" s="45">
        <v>7673.3467274716577</v>
      </c>
      <c r="AH7" s="45">
        <v>7694.2835923820749</v>
      </c>
      <c r="AI7" s="45">
        <v>7715.1636405198824</v>
      </c>
      <c r="AJ7" s="45">
        <v>7735.9873319441267</v>
      </c>
      <c r="AK7" s="45">
        <v>7756.7551205384843</v>
      </c>
      <c r="AL7" s="45">
        <v>7777.4674541266977</v>
      </c>
      <c r="AM7" s="45">
        <v>7798.1247745852343</v>
      </c>
      <c r="AN7" s="45">
        <v>7818.7275179532899</v>
      </c>
    </row>
    <row r="8" spans="1:40" x14ac:dyDescent="0.3">
      <c r="E8" s="21" t="s">
        <v>15</v>
      </c>
      <c r="F8" s="9" t="s">
        <v>14</v>
      </c>
      <c r="G8" s="22">
        <f>$G$7/2</f>
        <v>330.2891295379082</v>
      </c>
      <c r="I8" s="35" t="s">
        <v>15</v>
      </c>
      <c r="J8" s="16" t="s">
        <v>14</v>
      </c>
      <c r="K8" s="30">
        <v>325</v>
      </c>
      <c r="N8" s="2">
        <v>250</v>
      </c>
      <c r="O8" s="2">
        <f t="shared" si="0"/>
        <v>500</v>
      </c>
      <c r="P8" s="5">
        <f t="shared" si="1"/>
        <v>8493.75</v>
      </c>
      <c r="S8" s="44">
        <v>66</v>
      </c>
      <c r="T8" s="45">
        <v>7452.4492618199019</v>
      </c>
      <c r="U8" s="45">
        <v>7474.3360909180428</v>
      </c>
      <c r="V8" s="45">
        <v>7496.1590164563622</v>
      </c>
      <c r="W8" s="45">
        <v>7517.918594930381</v>
      </c>
      <c r="X8" s="45">
        <v>7539.6153748052693</v>
      </c>
      <c r="Y8" s="45">
        <v>7561.2498966771363</v>
      </c>
      <c r="Z8" s="45">
        <v>7582.8226934301974</v>
      </c>
      <c r="AA8" s="45">
        <v>7604.334290389922</v>
      </c>
      <c r="AB8" s="45">
        <v>7625.7852054722862</v>
      </c>
      <c r="AC8" s="45">
        <v>7647.1759493292684</v>
      </c>
      <c r="AD8" s="45">
        <v>7668.5070254906859</v>
      </c>
      <c r="AE8" s="45">
        <v>7689.7789305024889</v>
      </c>
      <c r="AF8" s="45">
        <v>7710.9921540616288</v>
      </c>
      <c r="AG8" s="45">
        <v>7732.1471791475878</v>
      </c>
      <c r="AH8" s="45">
        <v>7753.2444821506824</v>
      </c>
      <c r="AI8" s="45">
        <v>7774.2845329972324</v>
      </c>
      <c r="AJ8" s="45">
        <v>7795.2677952716931</v>
      </c>
      <c r="AK8" s="45">
        <v>7816.194726335827</v>
      </c>
      <c r="AL8" s="45">
        <v>7837.0657774450247</v>
      </c>
      <c r="AM8" s="45">
        <v>7857.8813938618341</v>
      </c>
      <c r="AN8" s="45">
        <v>7878.642014966792</v>
      </c>
    </row>
    <row r="9" spans="1:40" x14ac:dyDescent="0.3">
      <c r="E9" s="21" t="s">
        <v>15</v>
      </c>
      <c r="F9" s="9" t="s">
        <v>9</v>
      </c>
      <c r="G9" s="22">
        <f>$C$3/$G$7</f>
        <v>22.707377655731186</v>
      </c>
      <c r="I9" s="35" t="s">
        <v>15</v>
      </c>
      <c r="J9" s="16" t="s">
        <v>9</v>
      </c>
      <c r="K9" s="31">
        <f>$C$3/$K$7</f>
        <v>23.076923076923077</v>
      </c>
      <c r="N9" s="2">
        <v>275</v>
      </c>
      <c r="O9" s="2">
        <f t="shared" si="0"/>
        <v>550</v>
      </c>
      <c r="P9" s="5">
        <f t="shared" si="1"/>
        <v>8312.2159090909081</v>
      </c>
      <c r="S9" s="44">
        <v>67</v>
      </c>
      <c r="T9" s="45">
        <v>7508.6949598448864</v>
      </c>
      <c r="U9" s="45">
        <v>7530.7469749022912</v>
      </c>
      <c r="V9" s="45">
        <v>7552.7346041020137</v>
      </c>
      <c r="W9" s="45">
        <v>7574.658408139604</v>
      </c>
      <c r="X9" s="45">
        <v>7596.5189396196474</v>
      </c>
      <c r="Y9" s="45">
        <v>7618.3167432182818</v>
      </c>
      <c r="Z9" s="45">
        <v>7640.0523558415489</v>
      </c>
      <c r="AA9" s="45">
        <v>7661.7263067796939</v>
      </c>
      <c r="AB9" s="45">
        <v>7683.3391178575475</v>
      </c>
      <c r="AC9" s="45">
        <v>7704.891303581122</v>
      </c>
      <c r="AD9" s="45">
        <v>7726.3833712805117</v>
      </c>
      <c r="AE9" s="45">
        <v>7747.8158212492381</v>
      </c>
      <c r="AF9" s="45">
        <v>7769.1891468801296</v>
      </c>
      <c r="AG9" s="45">
        <v>7790.5038347978498</v>
      </c>
      <c r="AH9" s="45">
        <v>7811.7603649881639</v>
      </c>
      <c r="AI9" s="45">
        <v>7832.9592109240557</v>
      </c>
      <c r="AJ9" s="45">
        <v>7854.1008396887792</v>
      </c>
      <c r="AK9" s="45">
        <v>7875.1857120959376</v>
      </c>
      <c r="AL9" s="45">
        <v>7896.2142828066662</v>
      </c>
      <c r="AM9" s="45">
        <v>7917.1870004440334</v>
      </c>
      <c r="AN9" s="45">
        <v>7938.1043077047052</v>
      </c>
    </row>
    <row r="10" spans="1:40" x14ac:dyDescent="0.3">
      <c r="E10" s="23" t="s">
        <v>19</v>
      </c>
      <c r="F10" s="9" t="s">
        <v>7</v>
      </c>
      <c r="G10" s="24">
        <f>($C$3*$C$5)/$G$7</f>
        <v>4087.3279780316134</v>
      </c>
      <c r="I10" s="36" t="s">
        <v>21</v>
      </c>
      <c r="J10" s="16" t="s">
        <v>7</v>
      </c>
      <c r="K10" s="32">
        <f>($C$3/$K$7)*$C$5</f>
        <v>4153.8461538461534</v>
      </c>
      <c r="M10" s="1"/>
      <c r="N10" s="2">
        <v>300</v>
      </c>
      <c r="O10" s="2">
        <f t="shared" si="0"/>
        <v>600</v>
      </c>
      <c r="P10" s="5">
        <f t="shared" si="1"/>
        <v>8212.5</v>
      </c>
      <c r="S10" s="44">
        <v>68</v>
      </c>
      <c r="T10" s="45">
        <v>7564.5224568375761</v>
      </c>
      <c r="U10" s="45">
        <v>7586.7384296547352</v>
      </c>
      <c r="V10" s="45">
        <v>7608.8895379023616</v>
      </c>
      <c r="W10" s="45">
        <v>7630.9763464447988</v>
      </c>
      <c r="X10" s="45">
        <v>7652.9994119952735</v>
      </c>
      <c r="Y10" s="45">
        <v>7674.9592832796188</v>
      </c>
      <c r="Z10" s="45">
        <v>7696.8565011957962</v>
      </c>
      <c r="AA10" s="45">
        <v>7718.691598969348</v>
      </c>
      <c r="AB10" s="45">
        <v>7740.4651023049</v>
      </c>
      <c r="AC10" s="45">
        <v>7762.1775295338357</v>
      </c>
      <c r="AD10" s="45">
        <v>7783.8293917582751</v>
      </c>
      <c r="AE10" s="45">
        <v>7805.4211929914454</v>
      </c>
      <c r="AF10" s="45">
        <v>7826.953430294574</v>
      </c>
      <c r="AG10" s="45">
        <v>7848.4265939104007</v>
      </c>
      <c r="AH10" s="45">
        <v>7869.8411673934061</v>
      </c>
      <c r="AI10" s="45">
        <v>7891.1976277368694</v>
      </c>
      <c r="AJ10" s="45">
        <v>7912.4964454968322</v>
      </c>
      <c r="AK10" s="45">
        <v>7933.7380849130641</v>
      </c>
      <c r="AL10" s="45">
        <v>7954.9230040271295</v>
      </c>
      <c r="AM10" s="45">
        <v>7976.0516547976295</v>
      </c>
      <c r="AN10" s="45">
        <v>7997.1244832127004</v>
      </c>
    </row>
    <row r="11" spans="1:40" x14ac:dyDescent="0.3">
      <c r="E11" s="25"/>
      <c r="F11" s="9" t="s">
        <v>10</v>
      </c>
      <c r="G11" s="24">
        <f>$G$8*$C$6*$C$4</f>
        <v>4087.3279780316138</v>
      </c>
      <c r="I11" s="37"/>
      <c r="J11" s="16" t="s">
        <v>10</v>
      </c>
      <c r="K11" s="32">
        <f>$K$12-$K$10</f>
        <v>4021.875</v>
      </c>
      <c r="M11" s="1"/>
      <c r="N11" s="3">
        <v>325</v>
      </c>
      <c r="O11" s="3">
        <f t="shared" si="0"/>
        <v>650</v>
      </c>
      <c r="P11" s="6">
        <f>$C$5 * ($C$3/O11)+$C$4*$C$6*N11</f>
        <v>8175.7211538461534</v>
      </c>
      <c r="S11" s="44">
        <v>69</v>
      </c>
      <c r="T11" s="45">
        <v>7619.940944653049</v>
      </c>
      <c r="U11" s="45">
        <v>7642.3196740256817</v>
      </c>
      <c r="V11" s="45">
        <v>7664.6330636241164</v>
      </c>
      <c r="W11" s="45">
        <v>7686.881682450954</v>
      </c>
      <c r="X11" s="45">
        <v>7709.0660912979602</v>
      </c>
      <c r="Y11" s="45">
        <v>7731.18684291099</v>
      </c>
      <c r="Z11" s="45">
        <v>7753.2444821506824</v>
      </c>
      <c r="AA11" s="45">
        <v>7775.2395461490451</v>
      </c>
      <c r="AB11" s="45">
        <v>7797.1725644620692</v>
      </c>
      <c r="AC11" s="45">
        <v>7819.0440592184932</v>
      </c>
      <c r="AD11" s="45">
        <v>7840.8545452648214</v>
      </c>
      <c r="AE11" s="45">
        <v>7862.6045303067358</v>
      </c>
      <c r="AF11" s="45">
        <v>7884.2945150469868</v>
      </c>
      <c r="AG11" s="45">
        <v>7905.9249933198835</v>
      </c>
      <c r="AH11" s="45">
        <v>7927.4964522224791</v>
      </c>
      <c r="AI11" s="45">
        <v>7949.0093722425572</v>
      </c>
      <c r="AJ11" s="45">
        <v>7970.4642273834961</v>
      </c>
      <c r="AK11" s="45">
        <v>7991.861485286141</v>
      </c>
      <c r="AL11" s="45">
        <v>8013.2016073477153</v>
      </c>
      <c r="AM11" s="45">
        <v>8034.4850488379161</v>
      </c>
      <c r="AN11" s="45">
        <v>8055.7122590122344</v>
      </c>
    </row>
    <row r="12" spans="1:40" ht="15" thickBot="1" x14ac:dyDescent="0.35">
      <c r="E12" s="26"/>
      <c r="F12" s="27" t="s">
        <v>11</v>
      </c>
      <c r="G12" s="28">
        <f>($C$3*$C$5)/$G$7 + $G$8*$C$6*$C$4</f>
        <v>8174.6559560632268</v>
      </c>
      <c r="I12" s="38"/>
      <c r="J12" s="17" t="s">
        <v>11</v>
      </c>
      <c r="K12" s="33">
        <f>$P$11</f>
        <v>8175.7211538461534</v>
      </c>
      <c r="M12" s="1"/>
      <c r="N12" s="2">
        <v>350</v>
      </c>
      <c r="O12" s="2">
        <f t="shared" si="0"/>
        <v>700</v>
      </c>
      <c r="P12" s="5">
        <f t="shared" si="1"/>
        <v>8188.3928571428569</v>
      </c>
      <c r="S12" s="44">
        <v>70</v>
      </c>
      <c r="T12" s="45">
        <v>7674.9592832796188</v>
      </c>
      <c r="U12" s="45">
        <v>7697.4995940240242</v>
      </c>
      <c r="V12" s="45">
        <v>7719.9740932207806</v>
      </c>
      <c r="W12" s="45">
        <v>7742.3833539808656</v>
      </c>
      <c r="X12" s="45">
        <v>7764.7279411451382</v>
      </c>
      <c r="Y12" s="45">
        <v>7787.0084114504461</v>
      </c>
      <c r="Z12" s="45">
        <v>7809.2253136914933</v>
      </c>
      <c r="AA12" s="45">
        <v>7831.3791888785472</v>
      </c>
      <c r="AB12" s="45">
        <v>7853.4705703911568</v>
      </c>
      <c r="AC12" s="45">
        <v>7875.4999841279914</v>
      </c>
      <c r="AD12" s="45">
        <v>7897.4679486529094</v>
      </c>
      <c r="AE12" s="45">
        <v>7919.374975337385</v>
      </c>
      <c r="AF12" s="45">
        <v>7941.2215684993953</v>
      </c>
      <c r="AG12" s="45">
        <v>7963.0082255388888</v>
      </c>
      <c r="AH12" s="45">
        <v>7984.7354370699095</v>
      </c>
      <c r="AI12" s="45">
        <v>8006.4036870495111</v>
      </c>
      <c r="AJ12" s="45">
        <v>8028.0134529035258</v>
      </c>
      <c r="AK12" s="45">
        <v>8049.5652056493091</v>
      </c>
      <c r="AL12" s="45">
        <v>8071.0594100155158</v>
      </c>
      <c r="AM12" s="45">
        <v>8092.496524559032</v>
      </c>
      <c r="AN12" s="45">
        <v>8113.8770017791121</v>
      </c>
    </row>
    <row r="13" spans="1:40" ht="15" thickTop="1" x14ac:dyDescent="0.3">
      <c r="N13" s="2">
        <v>375</v>
      </c>
      <c r="O13" s="2">
        <f t="shared" si="0"/>
        <v>750</v>
      </c>
      <c r="P13" s="5">
        <f t="shared" si="1"/>
        <v>8240.625</v>
      </c>
      <c r="S13" s="44">
        <v>71</v>
      </c>
      <c r="T13" s="45">
        <v>7729.586017375058</v>
      </c>
      <c r="U13" s="45">
        <v>7752.2867594020281</v>
      </c>
      <c r="V13" s="45">
        <v>7774.9212214658492</v>
      </c>
      <c r="W13" s="45">
        <v>7797.489980756628</v>
      </c>
      <c r="X13" s="45">
        <v>7819.9936061354938</v>
      </c>
      <c r="Y13" s="45">
        <v>7842.4326583018874</v>
      </c>
      <c r="Z13" s="45">
        <v>7864.8076899565704</v>
      </c>
      <c r="AA13" s="45">
        <v>7887.1192459604663</v>
      </c>
      <c r="AB13" s="45">
        <v>7909.3678634894713</v>
      </c>
      <c r="AC13" s="45">
        <v>7931.5540721853495</v>
      </c>
      <c r="AD13" s="45">
        <v>7953.6783943028531</v>
      </c>
      <c r="AE13" s="45">
        <v>7975.7413448531552</v>
      </c>
      <c r="AF13" s="45">
        <v>7997.7434317437319</v>
      </c>
      <c r="AG13" s="45">
        <v>8019.6851559147881</v>
      </c>
      <c r="AH13" s="45">
        <v>8041.5670114723289</v>
      </c>
      <c r="AI13" s="45">
        <v>8063.3894858179829</v>
      </c>
      <c r="AJ13" s="45">
        <v>8085.1530597756773</v>
      </c>
      <c r="AK13" s="45">
        <v>8106.8582077152432</v>
      </c>
      <c r="AL13" s="45">
        <v>8128.505397673056</v>
      </c>
      <c r="AM13" s="45">
        <v>8150.0950914697914</v>
      </c>
      <c r="AN13" s="45">
        <v>8171.6277448253841</v>
      </c>
    </row>
    <row r="14" spans="1:40" x14ac:dyDescent="0.3">
      <c r="A14" s="10" t="s">
        <v>16</v>
      </c>
      <c r="N14" s="2">
        <v>400</v>
      </c>
      <c r="O14" s="2">
        <f t="shared" si="0"/>
        <v>800</v>
      </c>
      <c r="P14" s="5">
        <f t="shared" si="1"/>
        <v>8325</v>
      </c>
      <c r="S14" s="44">
        <v>72</v>
      </c>
      <c r="T14" s="45">
        <v>7783.829391758276</v>
      </c>
      <c r="U14" s="45">
        <v>7806.6894391925189</v>
      </c>
      <c r="V14" s="45">
        <v>7829.4827415353575</v>
      </c>
      <c r="W14" s="45">
        <v>7852.2098800274052</v>
      </c>
      <c r="X14" s="45">
        <v>7874.871427521849</v>
      </c>
      <c r="Y14" s="45">
        <v>7897.4679486529094</v>
      </c>
      <c r="Z14" s="45">
        <v>7920</v>
      </c>
      <c r="AA14" s="45">
        <v>7942.4681302476747</v>
      </c>
      <c r="AB14" s="45">
        <v>7964.8728803415315</v>
      </c>
      <c r="AC14" s="45">
        <v>7987.2147836401655</v>
      </c>
      <c r="AD14" s="45">
        <v>8009.4943660633162</v>
      </c>
      <c r="AE14" s="45">
        <v>8031.7121462363175</v>
      </c>
      <c r="AF14" s="45">
        <v>8053.8686356309536</v>
      </c>
      <c r="AG14" s="45">
        <v>8075.9643387028409</v>
      </c>
      <c r="AH14" s="45">
        <v>8097.999753025435</v>
      </c>
      <c r="AI14" s="45">
        <v>8119.975369420772</v>
      </c>
      <c r="AJ14" s="45">
        <v>8141.891672087022</v>
      </c>
      <c r="AK14" s="45">
        <v>8163.7491387229675</v>
      </c>
      <c r="AL14" s="45">
        <v>8185.5482406494921</v>
      </c>
      <c r="AM14" s="45">
        <v>8207.2894429281587</v>
      </c>
      <c r="AN14" s="45">
        <v>8228.9732044769717</v>
      </c>
    </row>
    <row r="15" spans="1:40" x14ac:dyDescent="0.3">
      <c r="N15" s="2">
        <v>425</v>
      </c>
      <c r="O15" s="2">
        <f t="shared" si="0"/>
        <v>850</v>
      </c>
      <c r="P15" s="5">
        <f t="shared" si="1"/>
        <v>8435.8455882352937</v>
      </c>
      <c r="S15" s="44">
        <v>73</v>
      </c>
      <c r="T15" s="45">
        <v>7837.6973659359928</v>
      </c>
      <c r="U15" s="45">
        <v>7860.715616278203</v>
      </c>
      <c r="V15" s="45">
        <v>7883.6666596197483</v>
      </c>
      <c r="W15" s="45">
        <v>7906.5510812237226</v>
      </c>
      <c r="X15" s="45">
        <v>7929.3694579077346</v>
      </c>
      <c r="Y15" s="45">
        <v>7952.1223582135608</v>
      </c>
      <c r="Z15" s="45">
        <v>7974.8103425724184</v>
      </c>
      <c r="AA15" s="45">
        <v>7997.4339634660319</v>
      </c>
      <c r="AB15" s="45">
        <v>8019.9937655836111</v>
      </c>
      <c r="AC15" s="45">
        <v>8042.4902859748609</v>
      </c>
      <c r="AD15" s="45">
        <v>8064.9240541991467</v>
      </c>
      <c r="AE15" s="45">
        <v>8087.2955924709468</v>
      </c>
      <c r="AF15" s="45">
        <v>8109.6054158016841</v>
      </c>
      <c r="AG15" s="45">
        <v>8131.8540321380588</v>
      </c>
      <c r="AH15" s="45">
        <v>8154.0419424969841</v>
      </c>
      <c r="AI15" s="45">
        <v>8176.1696410972299</v>
      </c>
      <c r="AJ15" s="45">
        <v>8198.2376154878548</v>
      </c>
      <c r="AK15" s="45">
        <v>8220.2463466735608</v>
      </c>
      <c r="AL15" s="45">
        <v>8242.1963092369988</v>
      </c>
      <c r="AM15" s="45">
        <v>8264.0879714581934</v>
      </c>
      <c r="AN15" s="45">
        <v>8285.9217954310916</v>
      </c>
    </row>
    <row r="16" spans="1:40" x14ac:dyDescent="0.3">
      <c r="N16" s="2">
        <v>450</v>
      </c>
      <c r="O16" s="2">
        <f t="shared" si="0"/>
        <v>900</v>
      </c>
      <c r="P16" s="5">
        <f t="shared" si="1"/>
        <v>8568.75</v>
      </c>
      <c r="S16" s="44">
        <v>74</v>
      </c>
      <c r="T16" s="45">
        <v>7891.1976277368703</v>
      </c>
      <c r="U16" s="45">
        <v>7914.3730010658455</v>
      </c>
      <c r="V16" s="45">
        <v>7937.4807086379751</v>
      </c>
      <c r="W16" s="45">
        <v>7960.5213397113639</v>
      </c>
      <c r="X16" s="45">
        <v>7983.4954750409925</v>
      </c>
      <c r="Y16" s="45">
        <v>8006.4036870495111</v>
      </c>
      <c r="Z16" s="45">
        <v>8029.24653999365</v>
      </c>
      <c r="AA16" s="45">
        <v>8052.0245901263861</v>
      </c>
      <c r="AB16" s="45">
        <v>8074.7383858549874</v>
      </c>
      <c r="AC16" s="45">
        <v>8097.3884678950662</v>
      </c>
      <c r="AD16" s="45">
        <v>8119.975369420772</v>
      </c>
      <c r="AE16" s="45">
        <v>8142.4996162112284</v>
      </c>
      <c r="AF16" s="45">
        <v>8164.9617267933354</v>
      </c>
      <c r="AG16" s="45">
        <v>8187.3622125810462</v>
      </c>
      <c r="AH16" s="45">
        <v>8209.7015780112251</v>
      </c>
      <c r="AI16" s="45">
        <v>8231.9803206761862</v>
      </c>
      <c r="AJ16" s="45">
        <v>8254.1989314530074</v>
      </c>
      <c r="AK16" s="45">
        <v>8276.3578946297384</v>
      </c>
      <c r="AL16" s="45">
        <v>8298.4576880285422</v>
      </c>
      <c r="AM16" s="45">
        <v>8320.4987831259241</v>
      </c>
      <c r="AN16" s="45">
        <v>8342.481645170099</v>
      </c>
    </row>
    <row r="17" spans="2:40" x14ac:dyDescent="0.3">
      <c r="N17" s="2">
        <v>475</v>
      </c>
      <c r="O17" s="2">
        <f t="shared" si="0"/>
        <v>950</v>
      </c>
      <c r="P17" s="5">
        <f t="shared" si="1"/>
        <v>8720.230263157895</v>
      </c>
      <c r="S17" s="44">
        <v>75</v>
      </c>
      <c r="T17" s="45">
        <v>7944.3376061192175</v>
      </c>
      <c r="U17" s="45">
        <v>7967.6690443315983</v>
      </c>
      <c r="V17" s="45">
        <v>7990.9323611203217</v>
      </c>
      <c r="W17" s="45">
        <v>8014.1281497116079</v>
      </c>
      <c r="X17" s="45">
        <v>8037.2569947712882</v>
      </c>
      <c r="Y17" s="45">
        <v>8060.3194725767544</v>
      </c>
      <c r="Z17" s="45">
        <v>8083.3161511844883</v>
      </c>
      <c r="AA17" s="45">
        <v>8106.2475905933197</v>
      </c>
      <c r="AB17" s="45">
        <v>8129.1143429035365</v>
      </c>
      <c r="AC17" s="45">
        <v>8151.9169524719764</v>
      </c>
      <c r="AD17" s="46">
        <v>8174.6559560632286</v>
      </c>
      <c r="AE17" s="45">
        <v>8197.3318829970522</v>
      </c>
      <c r="AF17" s="45">
        <v>8219.9452552921539</v>
      </c>
      <c r="AG17" s="45">
        <v>8242.4965878063922</v>
      </c>
      <c r="AH17" s="45">
        <v>8264.9863883735452</v>
      </c>
      <c r="AI17" s="45">
        <v>8287.4151579367608</v>
      </c>
      <c r="AJ17" s="45">
        <v>8309.7833906787255</v>
      </c>
      <c r="AK17" s="45">
        <v>8332.0915741487152</v>
      </c>
      <c r="AL17" s="45">
        <v>8354.3401893865921</v>
      </c>
      <c r="AM17" s="45">
        <v>8376.5297110438278</v>
      </c>
      <c r="AN17" s="45">
        <v>8398.6606075016498</v>
      </c>
    </row>
    <row r="18" spans="2:40" x14ac:dyDescent="0.3">
      <c r="B18" s="4"/>
      <c r="F18" s="12" t="s">
        <v>22</v>
      </c>
      <c r="N18" s="2">
        <v>500</v>
      </c>
      <c r="O18" s="2">
        <f t="shared" si="0"/>
        <v>1000</v>
      </c>
      <c r="P18" s="5">
        <f t="shared" si="1"/>
        <v>8887.5</v>
      </c>
      <c r="S18" s="44">
        <v>76</v>
      </c>
      <c r="T18" s="45">
        <v>7997.1244832127013</v>
      </c>
      <c r="U18" s="45">
        <v>8020.610949298065</v>
      </c>
      <c r="V18" s="45">
        <v>8044.0288413207472</v>
      </c>
      <c r="W18" s="45">
        <v>8067.3787564487138</v>
      </c>
      <c r="X18" s="45">
        <v>8090.6612832326628</v>
      </c>
      <c r="Y18" s="45">
        <v>8113.877001779113</v>
      </c>
      <c r="Z18" s="45">
        <v>8137.0264839190495</v>
      </c>
      <c r="AA18" s="45">
        <v>8160.110293372265</v>
      </c>
      <c r="AB18" s="45">
        <v>8183.1289859075305</v>
      </c>
      <c r="AC18" s="45">
        <v>8206.0831094987079</v>
      </c>
      <c r="AD18" s="45">
        <v>8228.9732044769717</v>
      </c>
      <c r="AE18" s="45">
        <v>8251.7998036791942</v>
      </c>
      <c r="AF18" s="45">
        <v>8274.563432592684</v>
      </c>
      <c r="AG18" s="45">
        <v>8297.2646094963129</v>
      </c>
      <c r="AH18" s="45">
        <v>8319.903845598219</v>
      </c>
      <c r="AI18" s="45">
        <v>8342.481645170099</v>
      </c>
      <c r="AJ18" s="45">
        <v>8364.998505678288</v>
      </c>
      <c r="AK18" s="45">
        <v>8387.4549179116311</v>
      </c>
      <c r="AL18" s="45">
        <v>8409.8513661063007</v>
      </c>
      <c r="AM18" s="45">
        <v>8432.188328067632</v>
      </c>
      <c r="AN18" s="45">
        <v>8454.4662752890545</v>
      </c>
    </row>
    <row r="19" spans="2:40" ht="15" thickBot="1" x14ac:dyDescent="0.35">
      <c r="N19" s="2">
        <v>525</v>
      </c>
      <c r="O19" s="2">
        <f t="shared" si="0"/>
        <v>1050</v>
      </c>
      <c r="P19" s="5">
        <f t="shared" si="1"/>
        <v>9068.3035714285725</v>
      </c>
      <c r="S19" s="44">
        <v>77</v>
      </c>
      <c r="T19" s="45">
        <v>8049.5652056493091</v>
      </c>
      <c r="U19" s="45">
        <v>8073.2056829985449</v>
      </c>
      <c r="V19" s="45">
        <v>8096.777136614297</v>
      </c>
      <c r="W19" s="45">
        <v>8120.2801675804267</v>
      </c>
      <c r="X19" s="45">
        <v>8143.7153683070237</v>
      </c>
      <c r="Y19" s="45">
        <v>8167.0833227046242</v>
      </c>
      <c r="Z19" s="45">
        <v>8190.3846063539659</v>
      </c>
      <c r="AA19" s="45">
        <v>8213.6197866714047</v>
      </c>
      <c r="AB19" s="45">
        <v>8236.7894230701313</v>
      </c>
      <c r="AC19" s="45">
        <v>8259.8940671173259</v>
      </c>
      <c r="AD19" s="45">
        <v>8282.9342626873477</v>
      </c>
      <c r="AE19" s="45">
        <v>8305.9105461111249</v>
      </c>
      <c r="AF19" s="45">
        <v>8328.8234463218159</v>
      </c>
      <c r="AG19" s="45">
        <v>8351.6734849968852</v>
      </c>
      <c r="AH19" s="45">
        <v>8374.4611766966846</v>
      </c>
      <c r="AI19" s="45">
        <v>8397.1870289996514</v>
      </c>
      <c r="AJ19" s="45">
        <v>8419.8515426342292</v>
      </c>
      <c r="AK19" s="45">
        <v>8442.4552116075793</v>
      </c>
      <c r="AL19" s="45">
        <v>8464.9985233312364</v>
      </c>
      <c r="AM19" s="45">
        <v>8487.4819587437123</v>
      </c>
      <c r="AN19" s="45">
        <v>8509.9059924302346</v>
      </c>
    </row>
    <row r="20" spans="2:40" ht="15" thickTop="1" x14ac:dyDescent="0.3">
      <c r="I20" s="18" t="s">
        <v>15</v>
      </c>
      <c r="J20" s="19" t="s">
        <v>5</v>
      </c>
      <c r="K20" s="20">
        <v>660.5782960451628</v>
      </c>
      <c r="N20" s="2">
        <v>550</v>
      </c>
      <c r="O20" s="2">
        <f t="shared" si="0"/>
        <v>1100</v>
      </c>
      <c r="P20" s="5">
        <f t="shared" si="1"/>
        <v>9260.795454545454</v>
      </c>
      <c r="S20" s="44">
        <v>78</v>
      </c>
      <c r="T20" s="45">
        <v>8101.6664952341744</v>
      </c>
      <c r="U20" s="45">
        <v>8125.4599869791991</v>
      </c>
      <c r="V20" s="45">
        <v>8149.1840082305171</v>
      </c>
      <c r="W20" s="45">
        <v>8172.8391639625461</v>
      </c>
      <c r="X20" s="45">
        <v>8196.4260504197809</v>
      </c>
      <c r="Y20" s="45">
        <v>8219.9452552921539</v>
      </c>
      <c r="Z20" s="45">
        <v>8243.3973578858859</v>
      </c>
      <c r="AA20" s="45">
        <v>8266.782929289966</v>
      </c>
      <c r="AB20" s="45">
        <v>8290.1025325384253</v>
      </c>
      <c r="AC20" s="45">
        <v>8313.3567227684871</v>
      </c>
      <c r="AD20" s="45">
        <v>8336.5460473747753</v>
      </c>
      <c r="AE20" s="45">
        <v>8359.6710461596522</v>
      </c>
      <c r="AF20" s="45">
        <v>8382.7322514798252</v>
      </c>
      <c r="AG20" s="45">
        <v>8405.7301883893451</v>
      </c>
      <c r="AH20" s="45">
        <v>8428.6653747790951</v>
      </c>
      <c r="AI20" s="45">
        <v>8451.538321512835</v>
      </c>
      <c r="AJ20" s="45">
        <v>8474.3495325600052</v>
      </c>
      <c r="AK20" s="45">
        <v>8497.0995051252648</v>
      </c>
      <c r="AL20" s="45">
        <v>8519.7887297749348</v>
      </c>
      <c r="AM20" s="45">
        <v>8542.4176905604436</v>
      </c>
      <c r="AN20" s="45">
        <v>8564.9868651387897</v>
      </c>
    </row>
    <row r="21" spans="2:40" x14ac:dyDescent="0.3">
      <c r="I21" s="21" t="s">
        <v>15</v>
      </c>
      <c r="J21" s="9" t="s">
        <v>14</v>
      </c>
      <c r="K21" s="22">
        <v>330.28914802258146</v>
      </c>
      <c r="N21" s="2">
        <v>575</v>
      </c>
      <c r="O21" s="2">
        <f t="shared" si="0"/>
        <v>1150</v>
      </c>
      <c r="P21" s="5">
        <f t="shared" si="1"/>
        <v>9463.451086956522</v>
      </c>
      <c r="S21" s="44">
        <v>79</v>
      </c>
      <c r="T21" s="45">
        <v>8153.4348590026766</v>
      </c>
      <c r="U21" s="45">
        <v>8177.3803873856814</v>
      </c>
      <c r="V21" s="45">
        <v>8201.2560013695474</v>
      </c>
      <c r="W21" s="45">
        <v>8225.0623097943753</v>
      </c>
      <c r="X21" s="45">
        <v>8248.7999127145758</v>
      </c>
      <c r="Y21" s="45">
        <v>8272.469401575323</v>
      </c>
      <c r="Z21" s="45">
        <v>8296.0713593845139</v>
      </c>
      <c r="AA21" s="45">
        <v>8319.6063608803033</v>
      </c>
      <c r="AB21" s="45">
        <v>8343.0749726944214</v>
      </c>
      <c r="AC21" s="45">
        <v>8366.4777535113317</v>
      </c>
      <c r="AD21" s="45">
        <v>8389.8152542234202</v>
      </c>
      <c r="AE21" s="45">
        <v>8413.0880180823024</v>
      </c>
      <c r="AF21" s="45">
        <v>8436.2965808463596</v>
      </c>
      <c r="AG21" s="45">
        <v>8459.4414709246612</v>
      </c>
      <c r="AH21" s="45">
        <v>8482.5232095173196</v>
      </c>
      <c r="AI21" s="45">
        <v>8505.5423107524421</v>
      </c>
      <c r="AJ21" s="45">
        <v>8528.4992818197497</v>
      </c>
      <c r="AK21" s="45">
        <v>8551.3946231009595</v>
      </c>
      <c r="AL21" s="45">
        <v>8574.2288282970367</v>
      </c>
      <c r="AM21" s="45">
        <v>8597.0023845524192</v>
      </c>
      <c r="AN21" s="45">
        <v>8619.7157725762627</v>
      </c>
    </row>
    <row r="22" spans="2:40" x14ac:dyDescent="0.3">
      <c r="I22" s="21" t="s">
        <v>15</v>
      </c>
      <c r="J22" s="9" t="s">
        <v>9</v>
      </c>
      <c r="K22" s="22">
        <f>$C$3/$G$7</f>
        <v>22.707377655731186</v>
      </c>
      <c r="N22" s="2">
        <v>600</v>
      </c>
      <c r="O22" s="2">
        <f t="shared" si="0"/>
        <v>1200</v>
      </c>
      <c r="P22" s="5">
        <f t="shared" si="1"/>
        <v>9675</v>
      </c>
      <c r="S22" s="44">
        <v>80</v>
      </c>
      <c r="T22" s="45">
        <v>8204.8765987064071</v>
      </c>
      <c r="U22" s="45">
        <v>8228.9732044769717</v>
      </c>
      <c r="V22" s="45">
        <v>8252.9994547437127</v>
      </c>
      <c r="W22" s="45">
        <v>8276.9559621880326</v>
      </c>
      <c r="X22" s="45">
        <v>8300.8433306502066</v>
      </c>
      <c r="Y22" s="45">
        <v>8324.6621553069635</v>
      </c>
      <c r="Z22" s="45">
        <v>8348.413022844521</v>
      </c>
      <c r="AA22" s="45">
        <v>8372.09651162718</v>
      </c>
      <c r="AB22" s="45">
        <v>8395.7131918616651</v>
      </c>
      <c r="AC22" s="45">
        <v>8419.2636257573031</v>
      </c>
      <c r="AD22" s="45">
        <v>8442.7483676821739</v>
      </c>
      <c r="AE22" s="45">
        <v>8466.1679643153802</v>
      </c>
      <c r="AF22" s="45">
        <v>8489.5229547955169</v>
      </c>
      <c r="AG22" s="45">
        <v>8512.8138708654969</v>
      </c>
      <c r="AH22" s="45">
        <v>8536.0412370137965</v>
      </c>
      <c r="AI22" s="45">
        <v>8559.2055706122628</v>
      </c>
      <c r="AJ22" s="45">
        <v>8582.3073820505888</v>
      </c>
      <c r="AK22" s="45">
        <v>8605.3471748674965</v>
      </c>
      <c r="AL22" s="45">
        <v>8628.3254458788251</v>
      </c>
      <c r="AM22" s="45">
        <v>8651.242685302499</v>
      </c>
      <c r="AN22" s="45">
        <v>8674.0993768805747</v>
      </c>
    </row>
    <row r="23" spans="2:40" x14ac:dyDescent="0.3">
      <c r="I23" s="23" t="s">
        <v>24</v>
      </c>
      <c r="J23" s="9" t="s">
        <v>7</v>
      </c>
      <c r="K23" s="40">
        <f>($C$3*$C$5)/$K$20</f>
        <v>4087.3277492837956</v>
      </c>
      <c r="N23" s="2">
        <v>625</v>
      </c>
      <c r="O23" s="2">
        <f t="shared" si="0"/>
        <v>1250</v>
      </c>
      <c r="P23" s="5">
        <f t="shared" si="1"/>
        <v>9894.375</v>
      </c>
      <c r="S23" s="44">
        <v>81</v>
      </c>
      <c r="T23" s="45">
        <v>8255.9978197671553</v>
      </c>
      <c r="U23" s="45">
        <v>8280.2445616056539</v>
      </c>
      <c r="V23" s="45">
        <v>8304.4205095840371</v>
      </c>
      <c r="W23" s="45">
        <v>8328.5262802010784</v>
      </c>
      <c r="X23" s="45">
        <v>8352.5624810593308</v>
      </c>
      <c r="Y23" s="45">
        <v>8376.5297110438296</v>
      </c>
      <c r="Z23" s="45">
        <v>8400.4285604961842</v>
      </c>
      <c r="AA23" s="45">
        <v>8424.2596113842555</v>
      </c>
      <c r="AB23" s="45">
        <v>8448.0234374674874</v>
      </c>
      <c r="AC23" s="45">
        <v>8471.7206044581053</v>
      </c>
      <c r="AD23" s="45">
        <v>8495.3516701782282</v>
      </c>
      <c r="AE23" s="45">
        <v>8518.9171847130892</v>
      </c>
      <c r="AF23" s="45">
        <v>8542.4176905604436</v>
      </c>
      <c r="AG23" s="45">
        <v>8565.8537227762645</v>
      </c>
      <c r="AH23" s="45">
        <v>8589.2258091169078</v>
      </c>
      <c r="AI23" s="45">
        <v>8612.534470177754</v>
      </c>
      <c r="AJ23" s="45">
        <v>8635.7802195285185</v>
      </c>
      <c r="AK23" s="45">
        <v>8658.963563845271</v>
      </c>
      <c r="AL23" s="45">
        <v>8682.0850030393049</v>
      </c>
      <c r="AM23" s="45">
        <v>8705.1450303828951</v>
      </c>
      <c r="AN23" s="45">
        <v>8728.1441326320928</v>
      </c>
    </row>
    <row r="24" spans="2:40" x14ac:dyDescent="0.3">
      <c r="I24" s="25"/>
      <c r="J24" s="9" t="s">
        <v>10</v>
      </c>
      <c r="K24" s="40">
        <f>$K$21*$C$6*$C$4</f>
        <v>4087.3282067794457</v>
      </c>
      <c r="N24" s="2">
        <v>650</v>
      </c>
      <c r="O24" s="2">
        <f t="shared" si="0"/>
        <v>1300</v>
      </c>
      <c r="P24" s="5">
        <f t="shared" si="1"/>
        <v>10120.673076923076</v>
      </c>
      <c r="S24" s="44">
        <v>82</v>
      </c>
      <c r="T24" s="45">
        <v>8306.8044397349331</v>
      </c>
      <c r="U24" s="45">
        <v>8331.2003937007794</v>
      </c>
      <c r="V24" s="45">
        <v>8355.5251181478707</v>
      </c>
      <c r="W24" s="45">
        <v>8379.7792333688594</v>
      </c>
      <c r="X24" s="45">
        <v>8403.9633507054277</v>
      </c>
      <c r="Y24" s="45">
        <v>8428.0780727280871</v>
      </c>
      <c r="Z24" s="45">
        <v>8452.1239934113601</v>
      </c>
      <c r="AA24" s="45">
        <v>8476.1016983044756</v>
      </c>
      <c r="AB24" s="45">
        <v>8500.0117646977415</v>
      </c>
      <c r="AC24" s="45">
        <v>8523.854761784718</v>
      </c>
      <c r="AD24" s="45">
        <v>8547.6312508203118</v>
      </c>
      <c r="AE24" s="45">
        <v>8571.3417852749299</v>
      </c>
      <c r="AF24" s="45">
        <v>8594.9869109847987</v>
      </c>
      <c r="AG24" s="45">
        <v>8618.5671662985842</v>
      </c>
      <c r="AH24" s="45">
        <v>8642.083082220397</v>
      </c>
      <c r="AI24" s="45">
        <v>8665.5351825493162</v>
      </c>
      <c r="AJ24" s="45">
        <v>8688.9239840155133</v>
      </c>
      <c r="AK24" s="45">
        <v>8712.2499964130984</v>
      </c>
      <c r="AL24" s="45">
        <v>8735.5137227297637</v>
      </c>
      <c r="AM24" s="45">
        <v>8758.715659273339</v>
      </c>
      <c r="AN24" s="45">
        <v>8781.8562957953254</v>
      </c>
    </row>
    <row r="25" spans="2:40" ht="15" thickBot="1" x14ac:dyDescent="0.35">
      <c r="I25" s="42" t="s">
        <v>25</v>
      </c>
      <c r="J25" s="27" t="s">
        <v>11</v>
      </c>
      <c r="K25" s="41">
        <f>($C$3*$C$5)/$K$20 +$K$21*$C$6*$C$4</f>
        <v>8174.6559560632413</v>
      </c>
      <c r="N25" s="2">
        <v>675</v>
      </c>
      <c r="O25" s="2">
        <f t="shared" si="0"/>
        <v>1350</v>
      </c>
      <c r="P25" s="5">
        <f t="shared" si="1"/>
        <v>10353.125</v>
      </c>
      <c r="S25" s="44">
        <v>83</v>
      </c>
      <c r="T25" s="45">
        <v>8357.302196283199</v>
      </c>
      <c r="U25" s="45">
        <v>8381.846455286568</v>
      </c>
      <c r="V25" s="45">
        <v>8406.3190517610019</v>
      </c>
      <c r="W25" s="45">
        <v>8430.7206097699636</v>
      </c>
      <c r="X25" s="45">
        <v>8455.0517443715271</v>
      </c>
      <c r="Y25" s="45">
        <v>8479.3130617992865</v>
      </c>
      <c r="Z25" s="45">
        <v>8503.505159638582</v>
      </c>
      <c r="AA25" s="45">
        <v>8527.6286269982465</v>
      </c>
      <c r="AB25" s="45">
        <v>8551.6840446779843</v>
      </c>
      <c r="AC25" s="45">
        <v>8575.6719853315299</v>
      </c>
      <c r="AD25" s="45">
        <v>8599.593013625703</v>
      </c>
      <c r="AE25" s="45">
        <v>8623.447686395506</v>
      </c>
      <c r="AF25" s="45">
        <v>8647.2365527953516</v>
      </c>
      <c r="AG25" s="45">
        <v>8670.9601544465659</v>
      </c>
      <c r="AH25" s="45">
        <v>8694.6190255812817</v>
      </c>
      <c r="AI25" s="45">
        <v>8718.2136931827954</v>
      </c>
      <c r="AJ25" s="45">
        <v>8741.7446771225259</v>
      </c>
      <c r="AK25" s="45">
        <v>8765.2124902936612</v>
      </c>
      <c r="AL25" s="45">
        <v>8788.6176387416017</v>
      </c>
      <c r="AM25" s="45">
        <v>8811.9606217912715</v>
      </c>
      <c r="AN25" s="45">
        <v>8835.2419321714115</v>
      </c>
    </row>
    <row r="26" spans="2:40" ht="15" thickTop="1" x14ac:dyDescent="0.3">
      <c r="N26" s="2">
        <v>700</v>
      </c>
      <c r="O26" s="2">
        <f t="shared" si="0"/>
        <v>1400</v>
      </c>
      <c r="P26" s="5">
        <f t="shared" si="1"/>
        <v>10591.071428571428</v>
      </c>
      <c r="S26" s="44">
        <v>84</v>
      </c>
      <c r="T26" s="45">
        <v>8407.4966547718595</v>
      </c>
      <c r="U26" s="45">
        <v>8432.188328067632</v>
      </c>
      <c r="V26" s="45">
        <v>8456.8079084250221</v>
      </c>
      <c r="W26" s="45">
        <v>8481.3560236556514</v>
      </c>
      <c r="X26" s="45">
        <v>8505.8332925116756</v>
      </c>
      <c r="Y26" s="45">
        <v>8530.2403248677583</v>
      </c>
      <c r="Z26" s="45">
        <v>8554.5777218983749</v>
      </c>
      <c r="AA26" s="45">
        <v>8578.846076250582</v>
      </c>
      <c r="AB26" s="45">
        <v>8603.0459722123996</v>
      </c>
      <c r="AC26" s="45">
        <v>8627.1779858769587</v>
      </c>
      <c r="AD26" s="45">
        <v>8651.242685302499</v>
      </c>
      <c r="AE26" s="45">
        <v>8675.2406306684097</v>
      </c>
      <c r="AF26" s="45">
        <v>8699.1723744273513</v>
      </c>
      <c r="AG26" s="45">
        <v>8723.0384614536706</v>
      </c>
      <c r="AH26" s="45">
        <v>8746.8394291881232</v>
      </c>
      <c r="AI26" s="45">
        <v>8770.5758077790997</v>
      </c>
      <c r="AJ26" s="45">
        <v>8794.2481202203981</v>
      </c>
      <c r="AK26" s="45">
        <v>8817.8568824856757</v>
      </c>
      <c r="AL26" s="45">
        <v>8841.4026036596697</v>
      </c>
      <c r="AM26" s="45">
        <v>8864.8857860662829</v>
      </c>
      <c r="AN26" s="45">
        <v>8888.3069253936101</v>
      </c>
    </row>
    <row r="27" spans="2:40" x14ac:dyDescent="0.3">
      <c r="N27" s="2">
        <v>725</v>
      </c>
      <c r="O27" s="2">
        <f t="shared" si="0"/>
        <v>1450</v>
      </c>
      <c r="P27" s="5">
        <f t="shared" si="1"/>
        <v>10833.943965517241</v>
      </c>
      <c r="S27" s="44">
        <v>85</v>
      </c>
      <c r="T27" s="45">
        <v>8457.3932154062695</v>
      </c>
      <c r="U27" s="45">
        <v>8482.2314281089966</v>
      </c>
      <c r="V27" s="45">
        <v>8506.9971200183209</v>
      </c>
      <c r="W27" s="45">
        <v>8531.690922671778</v>
      </c>
      <c r="X27" s="45">
        <v>8556.3134584936761</v>
      </c>
      <c r="Y27" s="45">
        <v>8580.8653409781473</v>
      </c>
      <c r="Z27" s="45">
        <v>8605.3471748674965</v>
      </c>
      <c r="AA27" s="45">
        <v>8629.7595563260038</v>
      </c>
      <c r="AB27" s="45">
        <v>8654.1030731093106</v>
      </c>
      <c r="AC27" s="45">
        <v>8678.3783047295183</v>
      </c>
      <c r="AD27" s="45">
        <v>8702.5858226161727</v>
      </c>
      <c r="AE27" s="45">
        <v>8726.726190273188</v>
      </c>
      <c r="AF27" s="45">
        <v>8750.7999634319149</v>
      </c>
      <c r="AG27" s="45">
        <v>8774.8076902003959</v>
      </c>
      <c r="AH27" s="45">
        <v>8798.749911208979</v>
      </c>
      <c r="AI27" s="45">
        <v>8822.627159752361</v>
      </c>
      <c r="AJ27" s="45">
        <v>8846.4399619281885</v>
      </c>
      <c r="AK27" s="45">
        <v>8870.1888367723041</v>
      </c>
      <c r="AL27" s="45">
        <v>8893.8742963907462</v>
      </c>
      <c r="AM27" s="45">
        <v>8917.4968460885939</v>
      </c>
      <c r="AN27" s="45">
        <v>8941.0569844957372</v>
      </c>
    </row>
    <row r="28" spans="2:40" x14ac:dyDescent="0.3">
      <c r="N28" s="2">
        <v>750</v>
      </c>
      <c r="O28" s="2">
        <f t="shared" si="0"/>
        <v>1500</v>
      </c>
      <c r="P28" s="5">
        <f t="shared" si="1"/>
        <v>11081.25</v>
      </c>
      <c r="S28" s="44">
        <v>86</v>
      </c>
      <c r="T28" s="45">
        <v>8506.9971200183209</v>
      </c>
      <c r="U28" s="45">
        <v>8531.9810126371012</v>
      </c>
      <c r="V28" s="45">
        <v>8556.8919591169324</v>
      </c>
      <c r="W28" s="45">
        <v>8581.7305946994165</v>
      </c>
      <c r="X28" s="45">
        <v>8606.4975454594769</v>
      </c>
      <c r="Y28" s="45">
        <v>8631.1934284894814</v>
      </c>
      <c r="Z28" s="45">
        <v>8655.8188520786425</v>
      </c>
      <c r="AA28" s="45">
        <v>8680.3744158878326</v>
      </c>
      <c r="AB28" s="45">
        <v>8704.8607111199672</v>
      </c>
      <c r="AC28" s="45">
        <v>8729.2783206860804</v>
      </c>
      <c r="AD28" s="45">
        <v>8753.627819367237</v>
      </c>
      <c r="AE28" s="45">
        <v>8777.9097739723893</v>
      </c>
      <c r="AF28" s="45">
        <v>8802.1247434923353</v>
      </c>
      <c r="AG28" s="45">
        <v>8826.2732792498555</v>
      </c>
      <c r="AH28" s="45">
        <v>8850.3559250461785</v>
      </c>
      <c r="AI28" s="45">
        <v>8874.373217303857</v>
      </c>
      <c r="AJ28" s="45">
        <v>8898.3256852061786</v>
      </c>
      <c r="AK28" s="45">
        <v>8922.21385083321</v>
      </c>
      <c r="AL28" s="45">
        <v>8946.038229294576</v>
      </c>
      <c r="AM28" s="45">
        <v>8969.7993288590369</v>
      </c>
      <c r="AN28" s="45">
        <v>8993.4976510810302</v>
      </c>
    </row>
    <row r="29" spans="2:40" x14ac:dyDescent="0.3">
      <c r="N29" s="2">
        <v>775</v>
      </c>
      <c r="O29" s="2">
        <f t="shared" si="0"/>
        <v>1550</v>
      </c>
      <c r="P29" s="5">
        <f t="shared" si="1"/>
        <v>11332.560483870968</v>
      </c>
      <c r="S29" s="44">
        <v>87</v>
      </c>
      <c r="T29" s="45">
        <v>8556.3134584936761</v>
      </c>
      <c r="U29" s="45">
        <v>8581.4421864859069</v>
      </c>
      <c r="V29" s="45">
        <v>8606.4975454594769</v>
      </c>
      <c r="W29" s="45">
        <v>8631.4801743385833</v>
      </c>
      <c r="X29" s="45">
        <v>8656.3907028275935</v>
      </c>
      <c r="Y29" s="45">
        <v>8681.2297515962564</v>
      </c>
      <c r="Z29" s="45">
        <v>8705.9979324601263</v>
      </c>
      <c r="AA29" s="45">
        <v>8730.6958485564028</v>
      </c>
      <c r="AB29" s="45">
        <v>8755.3240945152902</v>
      </c>
      <c r="AC29" s="45">
        <v>8779.8832566270503</v>
      </c>
      <c r="AD29" s="45">
        <v>8804.3739130048307</v>
      </c>
      <c r="AE29" s="45">
        <v>8828.7966337434682</v>
      </c>
      <c r="AF29" s="45">
        <v>8853.1519810743121</v>
      </c>
      <c r="AG29" s="45">
        <v>8877.4405095162419</v>
      </c>
      <c r="AH29" s="45">
        <v>8901.662766022986</v>
      </c>
      <c r="AI29" s="45">
        <v>8925.8192901268176</v>
      </c>
      <c r="AJ29" s="45">
        <v>8949.9106140787808</v>
      </c>
      <c r="AK29" s="45">
        <v>8973.937262985517</v>
      </c>
      <c r="AL29" s="45">
        <v>8997.8997549428168</v>
      </c>
      <c r="AM29" s="45">
        <v>9021.7986011659559</v>
      </c>
      <c r="AN29" s="45">
        <v>9045.6343061169573</v>
      </c>
    </row>
    <row r="30" spans="2:40" x14ac:dyDescent="0.3">
      <c r="N30" s="2">
        <v>800</v>
      </c>
      <c r="O30" s="2">
        <f t="shared" si="0"/>
        <v>1600</v>
      </c>
      <c r="P30" s="5">
        <f t="shared" si="1"/>
        <v>11587.5</v>
      </c>
      <c r="S30" s="44">
        <v>88</v>
      </c>
      <c r="T30" s="45">
        <v>8605.3471748674965</v>
      </c>
      <c r="U30" s="45">
        <v>8630.619908210534</v>
      </c>
      <c r="V30" s="45">
        <v>8655.8188520786407</v>
      </c>
      <c r="W30" s="45">
        <v>8680.9446490574974</v>
      </c>
      <c r="X30" s="45">
        <v>8705.9979324601263</v>
      </c>
      <c r="Y30" s="45">
        <v>8730.9793265131484</v>
      </c>
      <c r="Z30" s="45">
        <v>8755.8894465382564</v>
      </c>
      <c r="AA30" s="45">
        <v>8780.7288991290479</v>
      </c>
      <c r="AB30" s="45">
        <v>8805.4982823233804</v>
      </c>
      <c r="AC30" s="45">
        <v>8830.1981857713708</v>
      </c>
      <c r="AD30" s="45">
        <v>8854.8291908991669</v>
      </c>
      <c r="AE30" s="45">
        <v>8879.3918710686485</v>
      </c>
      <c r="AF30" s="45">
        <v>8903.8867917331481</v>
      </c>
      <c r="AG30" s="45">
        <v>8928.3145105893309</v>
      </c>
      <c r="AH30" s="45">
        <v>8952.6755777253547</v>
      </c>
      <c r="AI30" s="45">
        <v>8976.9705357653929</v>
      </c>
      <c r="AJ30" s="45">
        <v>9001.1999200106657</v>
      </c>
      <c r="AK30" s="45">
        <v>9025.3642585770467</v>
      </c>
      <c r="AL30" s="45">
        <v>9049.4640725293793</v>
      </c>
      <c r="AM30" s="45">
        <v>9073.4998760125636</v>
      </c>
      <c r="AN30" s="45">
        <v>9097.472176379546</v>
      </c>
    </row>
    <row r="31" spans="2:40" x14ac:dyDescent="0.3">
      <c r="N31" s="2">
        <v>825</v>
      </c>
      <c r="O31" s="2">
        <f t="shared" si="0"/>
        <v>1650</v>
      </c>
      <c r="P31" s="5">
        <f t="shared" si="1"/>
        <v>11845.738636363636</v>
      </c>
      <c r="S31" s="44">
        <v>89</v>
      </c>
      <c r="T31" s="45">
        <v>8654.1030731093106</v>
      </c>
      <c r="U31" s="45">
        <v>8679.5189958891151</v>
      </c>
      <c r="V31" s="45">
        <v>8704.8607111199672</v>
      </c>
      <c r="W31" s="45">
        <v>8730.1288650282822</v>
      </c>
      <c r="X31" s="45">
        <v>8755.3240945152902</v>
      </c>
      <c r="Y31" s="45">
        <v>8780.4470273443367</v>
      </c>
      <c r="Z31" s="45">
        <v>8805.4982823233804</v>
      </c>
      <c r="AA31" s="45">
        <v>8830.4784694828413</v>
      </c>
      <c r="AB31" s="45">
        <v>8855.3881902489175</v>
      </c>
      <c r="AC31" s="45">
        <v>8880.2280376125491</v>
      </c>
      <c r="AD31" s="45">
        <v>8904.9985962941064</v>
      </c>
      <c r="AE31" s="45">
        <v>8929.7004429040062</v>
      </c>
      <c r="AF31" s="45">
        <v>8954.334146099307</v>
      </c>
      <c r="AG31" s="45">
        <v>8978.9002667364548</v>
      </c>
      <c r="AH31" s="45">
        <v>9003.3993580202805</v>
      </c>
      <c r="AI31" s="45">
        <v>9027.8319656493386</v>
      </c>
      <c r="AJ31" s="45">
        <v>9052.1986279577413</v>
      </c>
      <c r="AK31" s="45">
        <v>9076.4998760535436</v>
      </c>
      <c r="AL31" s="45">
        <v>9100.7362339538231</v>
      </c>
      <c r="AM31" s="45">
        <v>9124.9082187165041</v>
      </c>
      <c r="AN31" s="45">
        <v>9149.0163405690764</v>
      </c>
    </row>
    <row r="32" spans="2:40" x14ac:dyDescent="0.3">
      <c r="N32" s="2">
        <v>850</v>
      </c>
      <c r="O32" s="2">
        <f t="shared" si="0"/>
        <v>1700</v>
      </c>
      <c r="P32" s="5">
        <f t="shared" si="1"/>
        <v>12106.985294117647</v>
      </c>
      <c r="S32" s="44">
        <v>90</v>
      </c>
      <c r="T32" s="45">
        <v>8702.5858226161727</v>
      </c>
      <c r="U32" s="45">
        <v>8728.1441326320928</v>
      </c>
      <c r="V32" s="45">
        <v>8753.627819367237</v>
      </c>
      <c r="W32" s="45">
        <v>8779.0375326683734</v>
      </c>
      <c r="X32" s="45">
        <v>8804.3739130048307</v>
      </c>
      <c r="Y32" s="45">
        <v>8829.6375916568613</v>
      </c>
      <c r="Z32" s="45">
        <v>8854.8291908991669</v>
      </c>
      <c r="AA32" s="45">
        <v>8879.9493241797281</v>
      </c>
      <c r="AB32" s="45">
        <v>8904.9985962941064</v>
      </c>
      <c r="AC32" s="45">
        <v>8929.9776035553405</v>
      </c>
      <c r="AD32" s="45">
        <v>8954.8869339595803</v>
      </c>
      <c r="AE32" s="45">
        <v>8979.7271673475698</v>
      </c>
      <c r="AF32" s="45">
        <v>9004.4988755621489</v>
      </c>
      <c r="AG32" s="45">
        <v>9029.2026226018424</v>
      </c>
      <c r="AH32" s="45">
        <v>9053.8389647706899</v>
      </c>
      <c r="AI32" s="45">
        <v>9078.4084508244068</v>
      </c>
      <c r="AJ32" s="45">
        <v>9102.9116221130043</v>
      </c>
      <c r="AK32" s="45">
        <v>9127.3490127199584</v>
      </c>
      <c r="AL32" s="45">
        <v>9151.7211495980373</v>
      </c>
      <c r="AM32" s="45">
        <v>9176.0285527018714</v>
      </c>
      <c r="AN32" s="45">
        <v>9200.2717351173924</v>
      </c>
    </row>
    <row r="33" spans="14:16" x14ac:dyDescent="0.3">
      <c r="N33" s="2">
        <v>875</v>
      </c>
      <c r="O33" s="2">
        <f t="shared" si="0"/>
        <v>1750</v>
      </c>
      <c r="P33" s="5">
        <f t="shared" si="1"/>
        <v>12370.982142857143</v>
      </c>
    </row>
    <row r="34" spans="14:16" x14ac:dyDescent="0.3">
      <c r="N34" s="2">
        <v>900</v>
      </c>
      <c r="O34" s="2">
        <f t="shared" si="0"/>
        <v>1800</v>
      </c>
      <c r="P34" s="5">
        <f t="shared" si="1"/>
        <v>12637.5</v>
      </c>
    </row>
    <row r="35" spans="14:16" x14ac:dyDescent="0.3">
      <c r="N35" s="2">
        <v>925</v>
      </c>
      <c r="O35" s="2">
        <f t="shared" si="0"/>
        <v>1850</v>
      </c>
      <c r="P35" s="5">
        <f t="shared" si="1"/>
        <v>12906.33445945946</v>
      </c>
    </row>
    <row r="36" spans="14:16" x14ac:dyDescent="0.3">
      <c r="N36" s="2">
        <v>950</v>
      </c>
      <c r="O36" s="2">
        <f t="shared" si="0"/>
        <v>1900</v>
      </c>
      <c r="P36" s="5">
        <f t="shared" si="1"/>
        <v>13177.302631578947</v>
      </c>
    </row>
    <row r="37" spans="14:16" x14ac:dyDescent="0.3">
      <c r="N37" s="2">
        <v>975</v>
      </c>
      <c r="O37" s="2">
        <f t="shared" si="0"/>
        <v>1950</v>
      </c>
      <c r="P37" s="5">
        <f t="shared" si="1"/>
        <v>13450.240384615385</v>
      </c>
    </row>
    <row r="38" spans="14:16" x14ac:dyDescent="0.3">
      <c r="N38" s="2">
        <v>1000</v>
      </c>
      <c r="O38" s="2">
        <f t="shared" si="0"/>
        <v>2000</v>
      </c>
      <c r="P38" s="5">
        <f t="shared" si="1"/>
        <v>13725</v>
      </c>
    </row>
    <row r="39" spans="14:16" x14ac:dyDescent="0.3">
      <c r="N39" s="2">
        <v>1025</v>
      </c>
      <c r="O39" s="2">
        <f t="shared" si="0"/>
        <v>2050</v>
      </c>
      <c r="P39" s="5">
        <f t="shared" si="1"/>
        <v>14001.448170731708</v>
      </c>
    </row>
    <row r="40" spans="14:16" x14ac:dyDescent="0.3">
      <c r="N40" s="2">
        <v>1050</v>
      </c>
      <c r="O40" s="2">
        <f t="shared" si="0"/>
        <v>2100</v>
      </c>
      <c r="P40" s="5">
        <f t="shared" si="1"/>
        <v>14279.464285714286</v>
      </c>
    </row>
    <row r="41" spans="14:16" x14ac:dyDescent="0.3">
      <c r="N41" s="2">
        <v>1075</v>
      </c>
      <c r="O41" s="2">
        <f t="shared" si="0"/>
        <v>2150</v>
      </c>
      <c r="P41" s="5">
        <f t="shared" si="1"/>
        <v>14558.938953488372</v>
      </c>
    </row>
    <row r="42" spans="14:16" x14ac:dyDescent="0.3">
      <c r="N42" s="2">
        <v>1100</v>
      </c>
      <c r="O42" s="2">
        <f t="shared" si="0"/>
        <v>2200</v>
      </c>
      <c r="P42" s="5">
        <f t="shared" si="1"/>
        <v>14839.772727272728</v>
      </c>
    </row>
    <row r="43" spans="14:16" x14ac:dyDescent="0.3">
      <c r="N43" s="2">
        <v>1125</v>
      </c>
      <c r="O43" s="2">
        <f t="shared" si="0"/>
        <v>2250</v>
      </c>
      <c r="P43" s="5">
        <f t="shared" si="1"/>
        <v>15121.875</v>
      </c>
    </row>
    <row r="44" spans="14:16" x14ac:dyDescent="0.3">
      <c r="N44" s="2">
        <v>1150</v>
      </c>
      <c r="O44" s="2">
        <f t="shared" si="0"/>
        <v>2300</v>
      </c>
      <c r="P44" s="5">
        <f t="shared" si="1"/>
        <v>15405.16304347826</v>
      </c>
    </row>
    <row r="45" spans="14:16" x14ac:dyDescent="0.3">
      <c r="N45" s="2">
        <v>1175</v>
      </c>
      <c r="O45" s="2">
        <f t="shared" si="0"/>
        <v>2350</v>
      </c>
      <c r="P45" s="5">
        <f t="shared" si="1"/>
        <v>15689.561170212766</v>
      </c>
    </row>
    <row r="46" spans="14:16" x14ac:dyDescent="0.3">
      <c r="N46" s="2">
        <v>1200</v>
      </c>
      <c r="O46" s="2">
        <f t="shared" si="0"/>
        <v>2400</v>
      </c>
      <c r="P46" s="5">
        <f t="shared" si="1"/>
        <v>15975</v>
      </c>
    </row>
    <row r="47" spans="14:16" x14ac:dyDescent="0.3">
      <c r="N47" s="2">
        <v>1225</v>
      </c>
      <c r="O47" s="2">
        <f t="shared" si="0"/>
        <v>2450</v>
      </c>
      <c r="P47" s="5">
        <f t="shared" si="1"/>
        <v>16261.415816326531</v>
      </c>
    </row>
    <row r="48" spans="14:16" x14ac:dyDescent="0.3">
      <c r="N48" s="2">
        <v>1250</v>
      </c>
      <c r="O48" s="2">
        <f t="shared" si="0"/>
        <v>2500</v>
      </c>
      <c r="P48" s="5">
        <f t="shared" si="1"/>
        <v>16548.75</v>
      </c>
    </row>
    <row r="49" spans="14:16" x14ac:dyDescent="0.3">
      <c r="N49" s="2">
        <v>1275</v>
      </c>
      <c r="O49" s="2">
        <f t="shared" si="0"/>
        <v>2550</v>
      </c>
      <c r="P49" s="5">
        <f t="shared" si="1"/>
        <v>16836.948529411766</v>
      </c>
    </row>
    <row r="50" spans="14:16" x14ac:dyDescent="0.3">
      <c r="N50" s="2">
        <v>1300</v>
      </c>
      <c r="O50" s="2">
        <f t="shared" si="0"/>
        <v>2600</v>
      </c>
      <c r="P50" s="5">
        <f t="shared" si="1"/>
        <v>17125.961538461539</v>
      </c>
    </row>
    <row r="51" spans="14:16" x14ac:dyDescent="0.3">
      <c r="N51" s="2">
        <v>1325</v>
      </c>
      <c r="O51" s="2">
        <f t="shared" si="0"/>
        <v>2650</v>
      </c>
      <c r="P51" s="5">
        <f t="shared" si="1"/>
        <v>17415.742924528302</v>
      </c>
    </row>
    <row r="52" spans="14:16" x14ac:dyDescent="0.3">
      <c r="N52" s="2">
        <v>1350</v>
      </c>
      <c r="O52" s="2">
        <f t="shared" si="0"/>
        <v>2700</v>
      </c>
      <c r="P52" s="5">
        <f t="shared" si="1"/>
        <v>17706.25</v>
      </c>
    </row>
    <row r="53" spans="14:16" x14ac:dyDescent="0.3">
      <c r="N53" s="2">
        <v>1375</v>
      </c>
      <c r="O53" s="2">
        <f t="shared" si="0"/>
        <v>2750</v>
      </c>
      <c r="P53" s="5">
        <f t="shared" si="1"/>
        <v>17997.44318181818</v>
      </c>
    </row>
    <row r="54" spans="14:16" x14ac:dyDescent="0.3">
      <c r="N54" s="2">
        <v>1400</v>
      </c>
      <c r="O54" s="2">
        <f t="shared" si="0"/>
        <v>2800</v>
      </c>
      <c r="P54" s="5">
        <f t="shared" si="1"/>
        <v>18289.285714285714</v>
      </c>
    </row>
    <row r="55" spans="14:16" x14ac:dyDescent="0.3">
      <c r="N55" s="2">
        <v>1425</v>
      </c>
      <c r="O55" s="2">
        <f t="shared" si="0"/>
        <v>2850</v>
      </c>
      <c r="P55" s="5">
        <f t="shared" si="1"/>
        <v>18581.743421052633</v>
      </c>
    </row>
    <row r="56" spans="14:16" x14ac:dyDescent="0.3">
      <c r="N56" s="2">
        <v>1450</v>
      </c>
      <c r="O56" s="2">
        <f t="shared" si="0"/>
        <v>2900</v>
      </c>
      <c r="P56" s="5">
        <f t="shared" si="1"/>
        <v>18874.78448275862</v>
      </c>
    </row>
    <row r="57" spans="14:16" x14ac:dyDescent="0.3">
      <c r="N57" s="2">
        <v>1475</v>
      </c>
      <c r="O57" s="2">
        <f t="shared" si="0"/>
        <v>2950</v>
      </c>
      <c r="P57" s="5">
        <f t="shared" si="1"/>
        <v>19168.379237288136</v>
      </c>
    </row>
    <row r="58" spans="14:16" x14ac:dyDescent="0.3">
      <c r="N58" s="2">
        <v>1500</v>
      </c>
      <c r="O58" s="2">
        <f t="shared" si="0"/>
        <v>3000</v>
      </c>
      <c r="P58" s="5">
        <f t="shared" si="1"/>
        <v>19462.5</v>
      </c>
    </row>
    <row r="59" spans="14:16" x14ac:dyDescent="0.3">
      <c r="N59" s="2">
        <v>1525</v>
      </c>
      <c r="O59" s="2">
        <f t="shared" si="0"/>
        <v>3050</v>
      </c>
      <c r="P59" s="5">
        <f t="shared" si="1"/>
        <v>19757.120901639344</v>
      </c>
    </row>
    <row r="60" spans="14:16" x14ac:dyDescent="0.3">
      <c r="N60" s="2">
        <v>1550</v>
      </c>
      <c r="O60" s="2">
        <f t="shared" si="0"/>
        <v>3100</v>
      </c>
      <c r="P60" s="5">
        <f t="shared" si="1"/>
        <v>20052.217741935485</v>
      </c>
    </row>
    <row r="61" spans="14:16" x14ac:dyDescent="0.3">
      <c r="N61" s="2">
        <v>1575</v>
      </c>
      <c r="O61" s="2">
        <f t="shared" si="0"/>
        <v>3150</v>
      </c>
      <c r="P61" s="5">
        <f t="shared" si="1"/>
        <v>20347.767857142859</v>
      </c>
    </row>
    <row r="62" spans="14:16" x14ac:dyDescent="0.3">
      <c r="N62" s="2">
        <v>1600</v>
      </c>
      <c r="O62" s="2">
        <f t="shared" si="0"/>
        <v>3200</v>
      </c>
      <c r="P62" s="5">
        <f t="shared" si="1"/>
        <v>20643.75</v>
      </c>
    </row>
    <row r="63" spans="14:16" x14ac:dyDescent="0.3">
      <c r="N63" s="2">
        <v>1625</v>
      </c>
      <c r="O63" s="2">
        <f t="shared" si="0"/>
        <v>3250</v>
      </c>
      <c r="P63" s="5">
        <f t="shared" si="1"/>
        <v>20940.14423076923</v>
      </c>
    </row>
    <row r="64" spans="14:16" x14ac:dyDescent="0.3">
      <c r="N64" s="2">
        <v>1650</v>
      </c>
      <c r="O64" s="2">
        <f t="shared" si="0"/>
        <v>3300</v>
      </c>
      <c r="P64" s="5">
        <f t="shared" si="1"/>
        <v>21236.93181818182</v>
      </c>
    </row>
    <row r="65" spans="14:16" x14ac:dyDescent="0.3">
      <c r="N65" s="2">
        <v>1675</v>
      </c>
      <c r="O65" s="2">
        <f t="shared" si="0"/>
        <v>3350</v>
      </c>
      <c r="P65" s="5">
        <f t="shared" si="1"/>
        <v>21534.095149253732</v>
      </c>
    </row>
    <row r="66" spans="14:16" x14ac:dyDescent="0.3">
      <c r="N66" s="2">
        <v>1700</v>
      </c>
      <c r="O66" s="2">
        <f t="shared" si="0"/>
        <v>3400</v>
      </c>
      <c r="P66" s="5">
        <f t="shared" si="1"/>
        <v>21831.617647058825</v>
      </c>
    </row>
    <row r="67" spans="14:16" x14ac:dyDescent="0.3">
      <c r="N67" s="2">
        <v>1725</v>
      </c>
      <c r="O67" s="2">
        <f t="shared" ref="O67:O130" si="2">2*N67</f>
        <v>3450</v>
      </c>
      <c r="P67" s="5">
        <f t="shared" ref="P67:P130" si="3">$C$5 * ($C$3/O67)+$C$4*$C$6*N67</f>
        <v>22129.483695652172</v>
      </c>
    </row>
    <row r="68" spans="14:16" x14ac:dyDescent="0.3">
      <c r="N68" s="2">
        <v>1750</v>
      </c>
      <c r="O68" s="2">
        <f t="shared" si="2"/>
        <v>3500</v>
      </c>
      <c r="P68" s="5">
        <f t="shared" si="3"/>
        <v>22427.678571428572</v>
      </c>
    </row>
    <row r="69" spans="14:16" x14ac:dyDescent="0.3">
      <c r="N69" s="2">
        <v>1775</v>
      </c>
      <c r="O69" s="2">
        <f t="shared" si="2"/>
        <v>3550</v>
      </c>
      <c r="P69" s="5">
        <f t="shared" si="3"/>
        <v>22726.188380281688</v>
      </c>
    </row>
    <row r="70" spans="14:16" x14ac:dyDescent="0.3">
      <c r="N70" s="2">
        <v>1800</v>
      </c>
      <c r="O70" s="2">
        <f t="shared" si="2"/>
        <v>3600</v>
      </c>
      <c r="P70" s="5">
        <f t="shared" si="3"/>
        <v>23025</v>
      </c>
    </row>
    <row r="71" spans="14:16" x14ac:dyDescent="0.3">
      <c r="N71" s="2">
        <v>1825</v>
      </c>
      <c r="O71" s="2">
        <f t="shared" si="2"/>
        <v>3650</v>
      </c>
      <c r="P71" s="5">
        <f t="shared" si="3"/>
        <v>23324.101027397261</v>
      </c>
    </row>
    <row r="72" spans="14:16" x14ac:dyDescent="0.3">
      <c r="N72" s="2">
        <v>1850</v>
      </c>
      <c r="O72" s="2">
        <f t="shared" si="2"/>
        <v>3700</v>
      </c>
      <c r="P72" s="5">
        <f t="shared" si="3"/>
        <v>23623.47972972973</v>
      </c>
    </row>
    <row r="73" spans="14:16" x14ac:dyDescent="0.3">
      <c r="N73" s="2">
        <v>1875</v>
      </c>
      <c r="O73" s="2">
        <f t="shared" si="2"/>
        <v>3750</v>
      </c>
      <c r="P73" s="5">
        <f t="shared" si="3"/>
        <v>23923.125</v>
      </c>
    </row>
    <row r="74" spans="14:16" x14ac:dyDescent="0.3">
      <c r="N74" s="2">
        <v>1900</v>
      </c>
      <c r="O74" s="2">
        <f t="shared" si="2"/>
        <v>3800</v>
      </c>
      <c r="P74" s="5">
        <f t="shared" si="3"/>
        <v>24223.026315789473</v>
      </c>
    </row>
    <row r="75" spans="14:16" x14ac:dyDescent="0.3">
      <c r="N75" s="2">
        <v>1925</v>
      </c>
      <c r="O75" s="2">
        <f t="shared" si="2"/>
        <v>3850</v>
      </c>
      <c r="P75" s="5">
        <f t="shared" si="3"/>
        <v>24523.1737012987</v>
      </c>
    </row>
    <row r="76" spans="14:16" x14ac:dyDescent="0.3">
      <c r="N76" s="2">
        <v>1950</v>
      </c>
      <c r="O76" s="2">
        <f t="shared" si="2"/>
        <v>3900</v>
      </c>
      <c r="P76" s="5">
        <f t="shared" si="3"/>
        <v>24823.557692307691</v>
      </c>
    </row>
    <row r="77" spans="14:16" x14ac:dyDescent="0.3">
      <c r="N77" s="2">
        <v>1975</v>
      </c>
      <c r="O77" s="2">
        <f t="shared" si="2"/>
        <v>3950</v>
      </c>
      <c r="P77" s="5">
        <f t="shared" si="3"/>
        <v>25124.169303797469</v>
      </c>
    </row>
    <row r="78" spans="14:16" x14ac:dyDescent="0.3">
      <c r="N78" s="2">
        <v>2000</v>
      </c>
      <c r="O78" s="2">
        <f t="shared" si="2"/>
        <v>4000</v>
      </c>
      <c r="P78" s="5">
        <f t="shared" si="3"/>
        <v>25425</v>
      </c>
    </row>
    <row r="79" spans="14:16" x14ac:dyDescent="0.3">
      <c r="N79" s="2">
        <v>2025</v>
      </c>
      <c r="O79" s="2">
        <f t="shared" si="2"/>
        <v>4050</v>
      </c>
      <c r="P79" s="5">
        <f t="shared" si="3"/>
        <v>25726.041666666668</v>
      </c>
    </row>
    <row r="80" spans="14:16" x14ac:dyDescent="0.3">
      <c r="N80" s="2">
        <v>2050</v>
      </c>
      <c r="O80" s="2">
        <f t="shared" si="2"/>
        <v>4100</v>
      </c>
      <c r="P80" s="5">
        <f t="shared" si="3"/>
        <v>26027.286585365855</v>
      </c>
    </row>
    <row r="81" spans="14:16" x14ac:dyDescent="0.3">
      <c r="N81" s="2">
        <v>2075</v>
      </c>
      <c r="O81" s="2">
        <f t="shared" si="2"/>
        <v>4150</v>
      </c>
      <c r="P81" s="5">
        <f t="shared" si="3"/>
        <v>26328.727409638555</v>
      </c>
    </row>
    <row r="82" spans="14:16" x14ac:dyDescent="0.3">
      <c r="N82" s="2">
        <v>2100</v>
      </c>
      <c r="O82" s="2">
        <f t="shared" si="2"/>
        <v>4200</v>
      </c>
      <c r="P82" s="5">
        <f t="shared" si="3"/>
        <v>26630.357142857141</v>
      </c>
    </row>
    <row r="83" spans="14:16" x14ac:dyDescent="0.3">
      <c r="N83" s="2">
        <v>2125</v>
      </c>
      <c r="O83" s="2">
        <f t="shared" si="2"/>
        <v>4250</v>
      </c>
      <c r="P83" s="5">
        <f t="shared" si="3"/>
        <v>26932.169117647059</v>
      </c>
    </row>
    <row r="84" spans="14:16" x14ac:dyDescent="0.3">
      <c r="N84" s="2">
        <v>2150</v>
      </c>
      <c r="O84" s="2">
        <f t="shared" si="2"/>
        <v>4300</v>
      </c>
      <c r="P84" s="5">
        <f t="shared" si="3"/>
        <v>27234.156976744187</v>
      </c>
    </row>
    <row r="85" spans="14:16" x14ac:dyDescent="0.3">
      <c r="N85" s="2">
        <v>2175</v>
      </c>
      <c r="O85" s="2">
        <f t="shared" si="2"/>
        <v>4350</v>
      </c>
      <c r="P85" s="5">
        <f t="shared" si="3"/>
        <v>27536.314655172413</v>
      </c>
    </row>
    <row r="86" spans="14:16" x14ac:dyDescent="0.3">
      <c r="N86" s="2">
        <v>2200</v>
      </c>
      <c r="O86" s="2">
        <f t="shared" si="2"/>
        <v>4400</v>
      </c>
      <c r="P86" s="5">
        <f t="shared" si="3"/>
        <v>27838.636363636364</v>
      </c>
    </row>
    <row r="87" spans="14:16" x14ac:dyDescent="0.3">
      <c r="N87" s="2">
        <v>2225</v>
      </c>
      <c r="O87" s="2">
        <f t="shared" si="2"/>
        <v>4450</v>
      </c>
      <c r="P87" s="5">
        <f t="shared" si="3"/>
        <v>28141.116573033709</v>
      </c>
    </row>
    <row r="88" spans="14:16" x14ac:dyDescent="0.3">
      <c r="N88" s="2">
        <v>2250</v>
      </c>
      <c r="O88" s="2">
        <f t="shared" si="2"/>
        <v>4500</v>
      </c>
      <c r="P88" s="5">
        <f t="shared" si="3"/>
        <v>28443.75</v>
      </c>
    </row>
    <row r="89" spans="14:16" x14ac:dyDescent="0.3">
      <c r="N89" s="2">
        <v>2275</v>
      </c>
      <c r="O89" s="2">
        <f t="shared" si="2"/>
        <v>4550</v>
      </c>
      <c r="P89" s="5">
        <f t="shared" si="3"/>
        <v>28746.531593406595</v>
      </c>
    </row>
    <row r="90" spans="14:16" x14ac:dyDescent="0.3">
      <c r="N90" s="2">
        <v>2300</v>
      </c>
      <c r="O90" s="2">
        <f t="shared" si="2"/>
        <v>4600</v>
      </c>
      <c r="P90" s="5">
        <f t="shared" si="3"/>
        <v>29049.456521739132</v>
      </c>
    </row>
    <row r="91" spans="14:16" x14ac:dyDescent="0.3">
      <c r="N91" s="2">
        <v>2325</v>
      </c>
      <c r="O91" s="2">
        <f t="shared" si="2"/>
        <v>4650</v>
      </c>
      <c r="P91" s="5">
        <f t="shared" si="3"/>
        <v>29352.520161290322</v>
      </c>
    </row>
    <row r="92" spans="14:16" x14ac:dyDescent="0.3">
      <c r="N92" s="2">
        <v>2350</v>
      </c>
      <c r="O92" s="2">
        <f t="shared" si="2"/>
        <v>4700</v>
      </c>
      <c r="P92" s="5">
        <f t="shared" si="3"/>
        <v>29655.718085106382</v>
      </c>
    </row>
    <row r="93" spans="14:16" x14ac:dyDescent="0.3">
      <c r="N93" s="2">
        <v>2375</v>
      </c>
      <c r="O93" s="2">
        <f t="shared" si="2"/>
        <v>4750</v>
      </c>
      <c r="P93" s="5">
        <f t="shared" si="3"/>
        <v>29959.04605263158</v>
      </c>
    </row>
    <row r="94" spans="14:16" x14ac:dyDescent="0.3">
      <c r="N94" s="2">
        <v>2400</v>
      </c>
      <c r="O94" s="2">
        <f t="shared" si="2"/>
        <v>4800</v>
      </c>
      <c r="P94" s="5">
        <f t="shared" si="3"/>
        <v>30262.5</v>
      </c>
    </row>
    <row r="95" spans="14:16" x14ac:dyDescent="0.3">
      <c r="N95" s="2">
        <v>2425</v>
      </c>
      <c r="O95" s="2">
        <f t="shared" si="2"/>
        <v>4850</v>
      </c>
      <c r="P95" s="5">
        <f t="shared" si="3"/>
        <v>30566.076030927834</v>
      </c>
    </row>
    <row r="96" spans="14:16" x14ac:dyDescent="0.3">
      <c r="N96" s="2">
        <v>2450</v>
      </c>
      <c r="O96" s="2">
        <f t="shared" si="2"/>
        <v>4900</v>
      </c>
      <c r="P96" s="5">
        <f t="shared" si="3"/>
        <v>30869.770408163266</v>
      </c>
    </row>
    <row r="97" spans="14:16" x14ac:dyDescent="0.3">
      <c r="N97" s="2">
        <v>2475</v>
      </c>
      <c r="O97" s="2">
        <f t="shared" si="2"/>
        <v>4950</v>
      </c>
      <c r="P97" s="5">
        <f t="shared" si="3"/>
        <v>31173.579545454544</v>
      </c>
    </row>
    <row r="98" spans="14:16" x14ac:dyDescent="0.3">
      <c r="N98" s="2">
        <v>2500</v>
      </c>
      <c r="O98" s="2">
        <f t="shared" si="2"/>
        <v>5000</v>
      </c>
      <c r="P98" s="5">
        <f t="shared" si="3"/>
        <v>31477.5</v>
      </c>
    </row>
    <row r="99" spans="14:16" x14ac:dyDescent="0.3">
      <c r="N99" s="2">
        <v>2525</v>
      </c>
      <c r="O99" s="2">
        <f t="shared" si="2"/>
        <v>5050</v>
      </c>
      <c r="P99" s="5">
        <f t="shared" si="3"/>
        <v>31781.528465346535</v>
      </c>
    </row>
    <row r="100" spans="14:16" x14ac:dyDescent="0.3">
      <c r="N100" s="2">
        <v>2550</v>
      </c>
      <c r="O100" s="2">
        <f t="shared" si="2"/>
        <v>5100</v>
      </c>
      <c r="P100" s="5">
        <f t="shared" si="3"/>
        <v>32085.661764705881</v>
      </c>
    </row>
    <row r="101" spans="14:16" x14ac:dyDescent="0.3">
      <c r="N101" s="2">
        <v>2575</v>
      </c>
      <c r="O101" s="2">
        <f t="shared" si="2"/>
        <v>5150</v>
      </c>
      <c r="P101" s="5">
        <f t="shared" si="3"/>
        <v>32389.896844660194</v>
      </c>
    </row>
    <row r="102" spans="14:16" x14ac:dyDescent="0.3">
      <c r="N102" s="2">
        <v>2600</v>
      </c>
      <c r="O102" s="2">
        <f t="shared" si="2"/>
        <v>5200</v>
      </c>
      <c r="P102" s="5">
        <f t="shared" si="3"/>
        <v>32694.23076923077</v>
      </c>
    </row>
    <row r="103" spans="14:16" x14ac:dyDescent="0.3">
      <c r="N103" s="2">
        <v>2625</v>
      </c>
      <c r="O103" s="2">
        <f t="shared" si="2"/>
        <v>5250</v>
      </c>
      <c r="P103" s="5">
        <f t="shared" si="3"/>
        <v>32998.660714285717</v>
      </c>
    </row>
    <row r="104" spans="14:16" x14ac:dyDescent="0.3">
      <c r="N104" s="2">
        <v>2650</v>
      </c>
      <c r="O104" s="2">
        <f t="shared" si="2"/>
        <v>5300</v>
      </c>
      <c r="P104" s="5">
        <f t="shared" si="3"/>
        <v>33303.183962264149</v>
      </c>
    </row>
    <row r="105" spans="14:16" x14ac:dyDescent="0.3">
      <c r="N105" s="2">
        <v>2675</v>
      </c>
      <c r="O105" s="2">
        <f t="shared" si="2"/>
        <v>5350</v>
      </c>
      <c r="P105" s="5">
        <f t="shared" si="3"/>
        <v>33607.797897196258</v>
      </c>
    </row>
    <row r="106" spans="14:16" x14ac:dyDescent="0.3">
      <c r="N106" s="2">
        <v>2700</v>
      </c>
      <c r="O106" s="2">
        <f t="shared" si="2"/>
        <v>5400</v>
      </c>
      <c r="P106" s="5">
        <f t="shared" si="3"/>
        <v>33912.5</v>
      </c>
    </row>
    <row r="107" spans="14:16" x14ac:dyDescent="0.3">
      <c r="N107" s="2">
        <v>2725</v>
      </c>
      <c r="O107" s="2">
        <f t="shared" si="2"/>
        <v>5450</v>
      </c>
      <c r="P107" s="5">
        <f t="shared" si="3"/>
        <v>34217.287844036699</v>
      </c>
    </row>
    <row r="108" spans="14:16" x14ac:dyDescent="0.3">
      <c r="N108" s="2">
        <v>2750</v>
      </c>
      <c r="O108" s="2">
        <f t="shared" si="2"/>
        <v>5500</v>
      </c>
      <c r="P108" s="5">
        <f t="shared" si="3"/>
        <v>34522.159090909088</v>
      </c>
    </row>
    <row r="109" spans="14:16" x14ac:dyDescent="0.3">
      <c r="N109" s="2">
        <v>2775</v>
      </c>
      <c r="O109" s="2">
        <f t="shared" si="2"/>
        <v>5550</v>
      </c>
      <c r="P109" s="5">
        <f t="shared" si="3"/>
        <v>34827.111486486487</v>
      </c>
    </row>
    <row r="110" spans="14:16" x14ac:dyDescent="0.3">
      <c r="N110" s="2">
        <v>2800</v>
      </c>
      <c r="O110" s="2">
        <f t="shared" si="2"/>
        <v>5600</v>
      </c>
      <c r="P110" s="5">
        <f t="shared" si="3"/>
        <v>35132.142857142855</v>
      </c>
    </row>
    <row r="111" spans="14:16" x14ac:dyDescent="0.3">
      <c r="N111" s="2">
        <v>2825</v>
      </c>
      <c r="O111" s="2">
        <f t="shared" si="2"/>
        <v>5650</v>
      </c>
      <c r="P111" s="5">
        <f t="shared" si="3"/>
        <v>35437.251106194693</v>
      </c>
    </row>
    <row r="112" spans="14:16" x14ac:dyDescent="0.3">
      <c r="N112" s="2">
        <v>2850</v>
      </c>
      <c r="O112" s="2">
        <f t="shared" si="2"/>
        <v>5700</v>
      </c>
      <c r="P112" s="5">
        <f t="shared" si="3"/>
        <v>35742.434210526313</v>
      </c>
    </row>
    <row r="113" spans="14:16" x14ac:dyDescent="0.3">
      <c r="N113" s="2">
        <v>2875</v>
      </c>
      <c r="O113" s="2">
        <f t="shared" si="2"/>
        <v>5750</v>
      </c>
      <c r="P113" s="5">
        <f t="shared" si="3"/>
        <v>36047.690217391304</v>
      </c>
    </row>
    <row r="114" spans="14:16" x14ac:dyDescent="0.3">
      <c r="N114" s="2">
        <v>2900</v>
      </c>
      <c r="O114" s="2">
        <f t="shared" si="2"/>
        <v>5800</v>
      </c>
      <c r="P114" s="5">
        <f t="shared" si="3"/>
        <v>36353.017241379312</v>
      </c>
    </row>
    <row r="115" spans="14:16" x14ac:dyDescent="0.3">
      <c r="N115" s="2">
        <v>2925</v>
      </c>
      <c r="O115" s="2">
        <f t="shared" si="2"/>
        <v>5850</v>
      </c>
      <c r="P115" s="5">
        <f t="shared" si="3"/>
        <v>36658.413461538461</v>
      </c>
    </row>
    <row r="116" spans="14:16" x14ac:dyDescent="0.3">
      <c r="N116" s="2">
        <v>2950</v>
      </c>
      <c r="O116" s="2">
        <f t="shared" si="2"/>
        <v>5900</v>
      </c>
      <c r="P116" s="5">
        <f t="shared" si="3"/>
        <v>36963.877118644064</v>
      </c>
    </row>
    <row r="117" spans="14:16" x14ac:dyDescent="0.3">
      <c r="N117" s="2">
        <v>2975</v>
      </c>
      <c r="O117" s="2">
        <f t="shared" si="2"/>
        <v>5950</v>
      </c>
      <c r="P117" s="5">
        <f t="shared" si="3"/>
        <v>37269.406512605041</v>
      </c>
    </row>
    <row r="118" spans="14:16" x14ac:dyDescent="0.3">
      <c r="N118" s="2">
        <v>3000</v>
      </c>
      <c r="O118" s="2">
        <f t="shared" si="2"/>
        <v>6000</v>
      </c>
      <c r="P118" s="5">
        <f t="shared" si="3"/>
        <v>37575</v>
      </c>
    </row>
    <row r="119" spans="14:16" x14ac:dyDescent="0.3">
      <c r="N119" s="2">
        <v>3025</v>
      </c>
      <c r="O119" s="2">
        <f t="shared" si="2"/>
        <v>6050</v>
      </c>
      <c r="P119" s="5">
        <f t="shared" si="3"/>
        <v>37880.655991735541</v>
      </c>
    </row>
    <row r="120" spans="14:16" x14ac:dyDescent="0.3">
      <c r="N120" s="2">
        <v>3050</v>
      </c>
      <c r="O120" s="2">
        <f t="shared" si="2"/>
        <v>6100</v>
      </c>
      <c r="P120" s="5">
        <f t="shared" si="3"/>
        <v>38186.37295081967</v>
      </c>
    </row>
    <row r="121" spans="14:16" x14ac:dyDescent="0.3">
      <c r="N121" s="2">
        <v>3075</v>
      </c>
      <c r="O121" s="2">
        <f t="shared" si="2"/>
        <v>6150</v>
      </c>
      <c r="P121" s="5">
        <f t="shared" si="3"/>
        <v>38492.149390243903</v>
      </c>
    </row>
    <row r="122" spans="14:16" x14ac:dyDescent="0.3">
      <c r="N122" s="2">
        <v>3100</v>
      </c>
      <c r="O122" s="2">
        <f t="shared" si="2"/>
        <v>6200</v>
      </c>
      <c r="P122" s="5">
        <f t="shared" si="3"/>
        <v>38797.983870967742</v>
      </c>
    </row>
    <row r="123" spans="14:16" x14ac:dyDescent="0.3">
      <c r="N123" s="2">
        <v>3125</v>
      </c>
      <c r="O123" s="2">
        <f t="shared" si="2"/>
        <v>6250</v>
      </c>
      <c r="P123" s="5">
        <f t="shared" si="3"/>
        <v>39103.875</v>
      </c>
    </row>
    <row r="124" spans="14:16" x14ac:dyDescent="0.3">
      <c r="N124" s="2">
        <v>3150</v>
      </c>
      <c r="O124" s="2">
        <f t="shared" si="2"/>
        <v>6300</v>
      </c>
      <c r="P124" s="5">
        <f t="shared" si="3"/>
        <v>39409.821428571428</v>
      </c>
    </row>
    <row r="125" spans="14:16" x14ac:dyDescent="0.3">
      <c r="N125" s="2">
        <v>3175</v>
      </c>
      <c r="O125" s="2">
        <f t="shared" si="2"/>
        <v>6350</v>
      </c>
      <c r="P125" s="5">
        <f t="shared" si="3"/>
        <v>39715.821850393702</v>
      </c>
    </row>
    <row r="126" spans="14:16" x14ac:dyDescent="0.3">
      <c r="N126" s="2">
        <v>3200</v>
      </c>
      <c r="O126" s="2">
        <f t="shared" si="2"/>
        <v>6400</v>
      </c>
      <c r="P126" s="5">
        <f t="shared" si="3"/>
        <v>40021.875</v>
      </c>
    </row>
    <row r="127" spans="14:16" x14ac:dyDescent="0.3">
      <c r="N127" s="2">
        <v>3225</v>
      </c>
      <c r="O127" s="2">
        <f t="shared" si="2"/>
        <v>6450</v>
      </c>
      <c r="P127" s="5">
        <f t="shared" si="3"/>
        <v>40327.979651162794</v>
      </c>
    </row>
    <row r="128" spans="14:16" x14ac:dyDescent="0.3">
      <c r="N128" s="2">
        <v>3250</v>
      </c>
      <c r="O128" s="2">
        <f t="shared" si="2"/>
        <v>6500</v>
      </c>
      <c r="P128" s="5">
        <f t="shared" si="3"/>
        <v>40634.134615384617</v>
      </c>
    </row>
    <row r="129" spans="14:16" x14ac:dyDescent="0.3">
      <c r="N129" s="2">
        <v>3275</v>
      </c>
      <c r="O129" s="2">
        <f t="shared" si="2"/>
        <v>6550</v>
      </c>
      <c r="P129" s="5">
        <f t="shared" si="3"/>
        <v>40940.338740458013</v>
      </c>
    </row>
    <row r="130" spans="14:16" x14ac:dyDescent="0.3">
      <c r="N130" s="2">
        <v>3300</v>
      </c>
      <c r="O130" s="2">
        <f t="shared" si="2"/>
        <v>6600</v>
      </c>
      <c r="P130" s="5">
        <f t="shared" si="3"/>
        <v>41246.590909090912</v>
      </c>
    </row>
    <row r="131" spans="14:16" x14ac:dyDescent="0.3">
      <c r="N131" s="2">
        <v>3325</v>
      </c>
      <c r="O131" s="2">
        <f t="shared" ref="O131:O158" si="4">2*N131</f>
        <v>6650</v>
      </c>
      <c r="P131" s="5">
        <f t="shared" ref="P131:P158" si="5">$C$5 * ($C$3/O131)+$C$4*$C$6*N131</f>
        <v>41552.890037593985</v>
      </c>
    </row>
    <row r="132" spans="14:16" x14ac:dyDescent="0.3">
      <c r="N132" s="2">
        <v>3350</v>
      </c>
      <c r="O132" s="2">
        <f t="shared" si="4"/>
        <v>6700</v>
      </c>
      <c r="P132" s="5">
        <f t="shared" si="5"/>
        <v>41859.235074626864</v>
      </c>
    </row>
    <row r="133" spans="14:16" x14ac:dyDescent="0.3">
      <c r="N133" s="2">
        <v>3375</v>
      </c>
      <c r="O133" s="2">
        <f t="shared" si="4"/>
        <v>6750</v>
      </c>
      <c r="P133" s="5">
        <f t="shared" si="5"/>
        <v>42165.625</v>
      </c>
    </row>
    <row r="134" spans="14:16" x14ac:dyDescent="0.3">
      <c r="N134" s="2">
        <v>3400</v>
      </c>
      <c r="O134" s="2">
        <f t="shared" si="4"/>
        <v>6800</v>
      </c>
      <c r="P134" s="5">
        <f t="shared" si="5"/>
        <v>42472.058823529413</v>
      </c>
    </row>
    <row r="135" spans="14:16" x14ac:dyDescent="0.3">
      <c r="N135" s="2">
        <v>3425</v>
      </c>
      <c r="O135" s="2">
        <f t="shared" si="4"/>
        <v>6850</v>
      </c>
      <c r="P135" s="5">
        <f t="shared" si="5"/>
        <v>42778.535583941608</v>
      </c>
    </row>
    <row r="136" spans="14:16" x14ac:dyDescent="0.3">
      <c r="N136" s="2">
        <v>3450</v>
      </c>
      <c r="O136" s="2">
        <f t="shared" si="4"/>
        <v>6900</v>
      </c>
      <c r="P136" s="5">
        <f t="shared" si="5"/>
        <v>43085.054347826088</v>
      </c>
    </row>
    <row r="137" spans="14:16" x14ac:dyDescent="0.3">
      <c r="N137" s="2">
        <v>3475</v>
      </c>
      <c r="O137" s="2">
        <f t="shared" si="4"/>
        <v>6950</v>
      </c>
      <c r="P137" s="5">
        <f t="shared" si="5"/>
        <v>43391.614208633095</v>
      </c>
    </row>
    <row r="138" spans="14:16" x14ac:dyDescent="0.3">
      <c r="N138" s="2">
        <v>3500</v>
      </c>
      <c r="O138" s="2">
        <f t="shared" si="4"/>
        <v>7000</v>
      </c>
      <c r="P138" s="5">
        <f t="shared" si="5"/>
        <v>43698.214285714283</v>
      </c>
    </row>
    <row r="139" spans="14:16" x14ac:dyDescent="0.3">
      <c r="N139" s="2">
        <v>3525</v>
      </c>
      <c r="O139" s="2">
        <f t="shared" si="4"/>
        <v>7050</v>
      </c>
      <c r="P139" s="5">
        <f t="shared" si="5"/>
        <v>44004.853723404252</v>
      </c>
    </row>
    <row r="140" spans="14:16" x14ac:dyDescent="0.3">
      <c r="N140" s="2">
        <v>3550</v>
      </c>
      <c r="O140" s="2">
        <f t="shared" si="4"/>
        <v>7100</v>
      </c>
      <c r="P140" s="5">
        <f t="shared" si="5"/>
        <v>44311.531690140844</v>
      </c>
    </row>
    <row r="141" spans="14:16" x14ac:dyDescent="0.3">
      <c r="N141" s="2">
        <v>3575</v>
      </c>
      <c r="O141" s="2">
        <f t="shared" si="4"/>
        <v>7150</v>
      </c>
      <c r="P141" s="5">
        <f t="shared" si="5"/>
        <v>44618.247377622378</v>
      </c>
    </row>
    <row r="142" spans="14:16" x14ac:dyDescent="0.3">
      <c r="N142" s="2">
        <v>3600</v>
      </c>
      <c r="O142" s="2">
        <f t="shared" si="4"/>
        <v>7200</v>
      </c>
      <c r="P142" s="5">
        <f t="shared" si="5"/>
        <v>44925</v>
      </c>
    </row>
    <row r="143" spans="14:16" x14ac:dyDescent="0.3">
      <c r="N143" s="2">
        <v>3625</v>
      </c>
      <c r="O143" s="2">
        <f t="shared" si="4"/>
        <v>7250</v>
      </c>
      <c r="P143" s="5">
        <f t="shared" si="5"/>
        <v>45231.788793103449</v>
      </c>
    </row>
    <row r="144" spans="14:16" x14ac:dyDescent="0.3">
      <c r="N144" s="2">
        <v>3650</v>
      </c>
      <c r="O144" s="2">
        <f t="shared" si="4"/>
        <v>7300</v>
      </c>
      <c r="P144" s="5">
        <f t="shared" si="5"/>
        <v>45538.613013698632</v>
      </c>
    </row>
    <row r="145" spans="14:16" x14ac:dyDescent="0.3">
      <c r="N145" s="2">
        <v>3675</v>
      </c>
      <c r="O145" s="2">
        <f t="shared" si="4"/>
        <v>7350</v>
      </c>
      <c r="P145" s="5">
        <f t="shared" si="5"/>
        <v>45845.47193877551</v>
      </c>
    </row>
    <row r="146" spans="14:16" x14ac:dyDescent="0.3">
      <c r="N146" s="2">
        <v>3700</v>
      </c>
      <c r="O146" s="2">
        <f t="shared" si="4"/>
        <v>7400</v>
      </c>
      <c r="P146" s="5">
        <f t="shared" si="5"/>
        <v>46152.364864864867</v>
      </c>
    </row>
    <row r="147" spans="14:16" x14ac:dyDescent="0.3">
      <c r="N147" s="2">
        <v>3725</v>
      </c>
      <c r="O147" s="2">
        <f t="shared" si="4"/>
        <v>7450</v>
      </c>
      <c r="P147" s="5">
        <f t="shared" si="5"/>
        <v>46459.291107382553</v>
      </c>
    </row>
    <row r="148" spans="14:16" x14ac:dyDescent="0.3">
      <c r="N148" s="2">
        <v>3750</v>
      </c>
      <c r="O148" s="2">
        <f t="shared" si="4"/>
        <v>7500</v>
      </c>
      <c r="P148" s="5">
        <f t="shared" si="5"/>
        <v>46766.25</v>
      </c>
    </row>
    <row r="149" spans="14:16" x14ac:dyDescent="0.3">
      <c r="N149" s="2">
        <v>3775</v>
      </c>
      <c r="O149" s="2">
        <f t="shared" si="4"/>
        <v>7550</v>
      </c>
      <c r="P149" s="5">
        <f t="shared" si="5"/>
        <v>47073.240894039736</v>
      </c>
    </row>
    <row r="150" spans="14:16" x14ac:dyDescent="0.3">
      <c r="N150" s="2">
        <v>3800</v>
      </c>
      <c r="O150" s="2">
        <f t="shared" si="4"/>
        <v>7600</v>
      </c>
      <c r="P150" s="5">
        <f t="shared" si="5"/>
        <v>47380.26315789474</v>
      </c>
    </row>
    <row r="151" spans="14:16" x14ac:dyDescent="0.3">
      <c r="N151" s="2">
        <v>3825</v>
      </c>
      <c r="O151" s="2">
        <f t="shared" si="4"/>
        <v>7650</v>
      </c>
      <c r="P151" s="5">
        <f t="shared" si="5"/>
        <v>47687.316176470587</v>
      </c>
    </row>
    <row r="152" spans="14:16" x14ac:dyDescent="0.3">
      <c r="N152" s="2">
        <v>3850</v>
      </c>
      <c r="O152" s="2">
        <f t="shared" si="4"/>
        <v>7700</v>
      </c>
      <c r="P152" s="5">
        <f t="shared" si="5"/>
        <v>47994.39935064935</v>
      </c>
    </row>
    <row r="153" spans="14:16" x14ac:dyDescent="0.3">
      <c r="N153" s="2">
        <v>3875</v>
      </c>
      <c r="O153" s="2">
        <f t="shared" si="4"/>
        <v>7750</v>
      </c>
      <c r="P153" s="5">
        <f t="shared" si="5"/>
        <v>48301.512096774197</v>
      </c>
    </row>
    <row r="154" spans="14:16" x14ac:dyDescent="0.3">
      <c r="N154" s="2">
        <v>3900</v>
      </c>
      <c r="O154" s="2">
        <f t="shared" si="4"/>
        <v>7800</v>
      </c>
      <c r="P154" s="5">
        <f t="shared" si="5"/>
        <v>48608.653846153844</v>
      </c>
    </row>
    <row r="155" spans="14:16" x14ac:dyDescent="0.3">
      <c r="N155" s="2">
        <v>3925</v>
      </c>
      <c r="O155" s="2">
        <f t="shared" si="4"/>
        <v>7850</v>
      </c>
      <c r="P155" s="5">
        <f t="shared" si="5"/>
        <v>48915.824044585985</v>
      </c>
    </row>
    <row r="156" spans="14:16" x14ac:dyDescent="0.3">
      <c r="N156" s="2">
        <v>3950</v>
      </c>
      <c r="O156" s="2">
        <f t="shared" si="4"/>
        <v>7900</v>
      </c>
      <c r="P156" s="5">
        <f t="shared" si="5"/>
        <v>49223.022151898731</v>
      </c>
    </row>
    <row r="157" spans="14:16" x14ac:dyDescent="0.3">
      <c r="N157" s="2">
        <v>3975</v>
      </c>
      <c r="O157" s="2">
        <f t="shared" si="4"/>
        <v>7950</v>
      </c>
      <c r="P157" s="5">
        <f t="shared" si="5"/>
        <v>49530.247641509435</v>
      </c>
    </row>
    <row r="158" spans="14:16" x14ac:dyDescent="0.3">
      <c r="N158" s="2">
        <v>4000</v>
      </c>
      <c r="O158" s="2">
        <f t="shared" si="4"/>
        <v>8000</v>
      </c>
      <c r="P158" s="5">
        <f t="shared" si="5"/>
        <v>49837.5</v>
      </c>
    </row>
    <row r="1048550" spans="16384:16384" x14ac:dyDescent="0.3">
      <c r="XFD1048550" cm="1">
        <f t="array" ref="XFD1048550">solver_pre</f>
        <v>9.9999999999999995E-7</v>
      </c>
    </row>
    <row r="1048551" spans="16384:16384" x14ac:dyDescent="0.3">
      <c r="XFD1048551" cm="1">
        <f t="array" ref="XFD1048551">solver_scl</f>
        <v>2</v>
      </c>
    </row>
    <row r="1048552" spans="16384:16384" x14ac:dyDescent="0.3">
      <c r="XFD1048552" cm="1">
        <f t="array" ref="XFD1048552">solver_rlx</f>
        <v>2</v>
      </c>
    </row>
    <row r="1048553" spans="16384:16384" x14ac:dyDescent="0.3">
      <c r="XFD1048553" cm="1">
        <f t="array" ref="XFD1048553">solver_tol</f>
        <v>0.01</v>
      </c>
    </row>
    <row r="1048554" spans="16384:16384" x14ac:dyDescent="0.3">
      <c r="XFD1048554" cm="1">
        <f t="array" ref="XFD1048554">solver_cvg</f>
        <v>1E-4</v>
      </c>
    </row>
    <row r="1048555" spans="16384:16384" x14ac:dyDescent="0.3">
      <c r="XFD1048555" t="e" cm="1">
        <f t="array" ref="XFD1048555">AREAS(solver_adj1)</f>
        <v>#NAME?</v>
      </c>
    </row>
    <row r="1048556" spans="16384:16384" x14ac:dyDescent="0.3">
      <c r="XFD1048556" cm="1">
        <f t="array" ref="XFD1048556">solver_ssz</f>
        <v>100</v>
      </c>
    </row>
    <row r="1048557" spans="16384:16384" x14ac:dyDescent="0.3">
      <c r="XFD1048557" cm="1">
        <f t="array" ref="XFD1048557">solver_rsd</f>
        <v>0</v>
      </c>
    </row>
    <row r="1048558" spans="16384:16384" x14ac:dyDescent="0.3">
      <c r="XFD1048558" cm="1">
        <f t="array" ref="XFD1048558">solver_mrt</f>
        <v>7.4999999999999997E-2</v>
      </c>
    </row>
    <row r="1048559" spans="16384:16384" x14ac:dyDescent="0.3">
      <c r="XFD1048559" cm="1">
        <f t="array" ref="XFD1048559">solver_mni</f>
        <v>30</v>
      </c>
    </row>
    <row r="1048560" spans="16384:16384" x14ac:dyDescent="0.3">
      <c r="XFD1048560" cm="1">
        <f t="array" ref="XFD1048560">solver_rbv</f>
        <v>2</v>
      </c>
    </row>
    <row r="1048561" spans="16384:16384" x14ac:dyDescent="0.3">
      <c r="XFD1048561" cm="1">
        <f t="array" ref="XFD1048561">solver_neg</f>
        <v>1</v>
      </c>
    </row>
    <row r="1048562" spans="16384:16384" x14ac:dyDescent="0.3">
      <c r="XFD1048562" t="e" cm="1">
        <f t="array" ref="XFD1048562">solver_ntr</f>
        <v>#NAME?</v>
      </c>
    </row>
    <row r="1048563" spans="16384:16384" x14ac:dyDescent="0.3">
      <c r="XFD1048563" t="e" cm="1">
        <f t="array" ref="XFD1048563">solver_acc</f>
        <v>#NAME?</v>
      </c>
    </row>
    <row r="1048564" spans="16384:16384" x14ac:dyDescent="0.3">
      <c r="XFD1048564" t="e" cm="1">
        <f t="array" ref="XFD1048564">solver_res</f>
        <v>#NAME?</v>
      </c>
    </row>
    <row r="1048565" spans="16384:16384" x14ac:dyDescent="0.3">
      <c r="XFD1048565" t="e" cm="1">
        <f t="array" ref="XFD1048565">solver_ars</f>
        <v>#NAME?</v>
      </c>
    </row>
    <row r="1048566" spans="16384:16384" x14ac:dyDescent="0.3">
      <c r="XFD1048566" t="e" cm="1">
        <f t="array" ref="XFD1048566">solver_sta</f>
        <v>#NAME?</v>
      </c>
    </row>
    <row r="1048567" spans="16384:16384" x14ac:dyDescent="0.3">
      <c r="XFD1048567" t="e" cm="1">
        <f t="array" ref="XFD1048567">solver_met</f>
        <v>#NAME?</v>
      </c>
    </row>
    <row r="1048568" spans="16384:16384" x14ac:dyDescent="0.3">
      <c r="XFD1048568" t="e" cm="1">
        <f t="array" ref="XFD1048568">solver_soc</f>
        <v>#NAME?</v>
      </c>
    </row>
    <row r="1048569" spans="16384:16384" x14ac:dyDescent="0.3">
      <c r="XFD1048569" t="e" cm="1">
        <f t="array" ref="XFD1048569">solver_lpt</f>
        <v>#NAME?</v>
      </c>
    </row>
    <row r="1048570" spans="16384:16384" x14ac:dyDescent="0.3">
      <c r="XFD1048570" t="e" cm="1">
        <f t="array" ref="XFD1048570">solver_lpp</f>
        <v>#NAME?</v>
      </c>
    </row>
    <row r="1048571" spans="16384:16384" x14ac:dyDescent="0.3">
      <c r="XFD1048571" t="e" cm="1">
        <f t="array" ref="XFD1048571">solver_gap</f>
        <v>#NAME?</v>
      </c>
    </row>
    <row r="1048572" spans="16384:16384" x14ac:dyDescent="0.3">
      <c r="XFD1048572" t="e" cm="1">
        <f t="array" ref="XFD1048572">solver_ips</f>
        <v>#NAME?</v>
      </c>
    </row>
    <row r="1048573" spans="16384:16384" x14ac:dyDescent="0.3">
      <c r="XFD1048573" t="e" cm="1">
        <f t="array" ref="XFD1048573">solver_fea</f>
        <v>#NAME?</v>
      </c>
    </row>
    <row r="1048574" spans="16384:16384" x14ac:dyDescent="0.3">
      <c r="XFD1048574" t="e" cm="1">
        <f t="array" ref="XFD1048574">solver_ipi</f>
        <v>#NAME?</v>
      </c>
    </row>
    <row r="1048575" spans="16384:16384" x14ac:dyDescent="0.3">
      <c r="XFD1048575" t="e" cm="1">
        <f t="array" ref="XFD1048575">solver_ipd</f>
        <v>#NAME?</v>
      </c>
    </row>
  </sheetData>
  <pageMargins left="0.7" right="0.7" top="0.75" bottom="0.75" header="0.3" footer="0.3"/>
  <pageSetup orientation="portrait" r:id="rId1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B87C3DE5-E1A4-4574-84A2-DABD2D996F4B}">
          <xm:f>'Part 1'!1:1048576</xm:f>
        </x15:webExtension>
        <x15:webExtension appRef="{A7CAB1A8-AA8E-4DF9-8A64-B65327C9E4A3}">
          <xm:f>'Part 1'!XFD1048550:XFD1048575</xm:f>
        </x15:webExtension>
        <x15:webExtension appRef="{15EB9EA0-1615-48C9-98E6-893CC0A16FC9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mishra</dc:creator>
  <cp:lastModifiedBy>Fnu Abhishek</cp:lastModifiedBy>
  <dcterms:created xsi:type="dcterms:W3CDTF">2023-02-06T17:33:58Z</dcterms:created>
  <dcterms:modified xsi:type="dcterms:W3CDTF">2023-02-09T02:29:00Z</dcterms:modified>
</cp:coreProperties>
</file>