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vi\Desktop\"/>
    </mc:Choice>
  </mc:AlternateContent>
  <bookViews>
    <workbookView xWindow="0" yWindow="4234" windowWidth="27429" windowHeight="11169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L2" i="3"/>
  <c r="L3" i="3"/>
  <c r="M3" i="3"/>
  <c r="N3" i="3"/>
  <c r="O3" i="3"/>
  <c r="L4" i="3"/>
  <c r="M4" i="3"/>
  <c r="N4" i="3"/>
  <c r="O4" i="3"/>
  <c r="L5" i="3"/>
  <c r="M5" i="3"/>
  <c r="N5" i="3"/>
  <c r="O5" i="3"/>
  <c r="L6" i="3"/>
  <c r="M6" i="3"/>
  <c r="N6" i="3"/>
  <c r="O6" i="3"/>
  <c r="A14" i="3"/>
  <c r="A15" i="3"/>
  <c r="B15" i="3"/>
  <c r="C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O4" i="1" l="1"/>
  <c r="O5" i="1"/>
  <c r="O6" i="1"/>
  <c r="O7" i="1"/>
  <c r="O8" i="1"/>
  <c r="O9" i="1"/>
  <c r="O10" i="1"/>
  <c r="O11" i="1"/>
  <c r="W4" i="2"/>
  <c r="X4" i="2"/>
  <c r="Y4" i="2"/>
  <c r="Z4" i="2"/>
  <c r="AA4" i="2"/>
  <c r="W5" i="2"/>
  <c r="X5" i="2"/>
  <c r="Y5" i="2"/>
  <c r="Z5" i="2"/>
  <c r="AA5" i="2"/>
  <c r="W6" i="2"/>
  <c r="X6" i="2"/>
  <c r="Y6" i="2"/>
  <c r="Z6" i="2"/>
  <c r="AA6" i="2"/>
  <c r="W7" i="2"/>
  <c r="X7" i="2"/>
  <c r="Y7" i="2"/>
  <c r="Z7" i="2"/>
  <c r="AA7" i="2"/>
  <c r="W8" i="2"/>
  <c r="X8" i="2"/>
  <c r="Y8" i="2"/>
  <c r="Z8" i="2"/>
  <c r="AA8" i="2"/>
  <c r="W9" i="2"/>
  <c r="X9" i="2"/>
  <c r="Y9" i="2"/>
  <c r="Z9" i="2"/>
  <c r="AA9" i="2"/>
  <c r="W10" i="2"/>
  <c r="X10" i="2"/>
  <c r="Y10" i="2"/>
  <c r="Z10" i="2"/>
  <c r="AA10" i="2"/>
  <c r="X3" i="2"/>
  <c r="Y3" i="2"/>
  <c r="Z3" i="2"/>
  <c r="AA3" i="2"/>
  <c r="R4" i="2"/>
  <c r="S4" i="2"/>
  <c r="T4" i="2"/>
  <c r="U4" i="2"/>
  <c r="V4" i="2"/>
  <c r="R5" i="2"/>
  <c r="S5" i="2"/>
  <c r="T5" i="2"/>
  <c r="U5" i="2"/>
  <c r="V5" i="2"/>
  <c r="R6" i="2"/>
  <c r="S6" i="2"/>
  <c r="T6" i="2"/>
  <c r="U6" i="2"/>
  <c r="V6" i="2"/>
  <c r="R7" i="2"/>
  <c r="S7" i="2"/>
  <c r="T7" i="2"/>
  <c r="U7" i="2"/>
  <c r="V7" i="2"/>
  <c r="R8" i="2"/>
  <c r="S8" i="2"/>
  <c r="T8" i="2"/>
  <c r="U8" i="2"/>
  <c r="V8" i="2"/>
  <c r="R9" i="2"/>
  <c r="S9" i="2"/>
  <c r="T9" i="2"/>
  <c r="U9" i="2"/>
  <c r="V9" i="2"/>
  <c r="R10" i="2"/>
  <c r="S10" i="2"/>
  <c r="T10" i="2"/>
  <c r="U10" i="2"/>
  <c r="V10" i="2"/>
  <c r="S3" i="2"/>
  <c r="T3" i="2"/>
  <c r="U3" i="2"/>
  <c r="V3" i="2"/>
  <c r="M4" i="2"/>
  <c r="N4" i="2"/>
  <c r="O4" i="2"/>
  <c r="P4" i="2"/>
  <c r="Q4" i="2"/>
  <c r="M5" i="2"/>
  <c r="N5" i="2"/>
  <c r="O5" i="2"/>
  <c r="P5" i="2"/>
  <c r="Q5" i="2"/>
  <c r="M6" i="2"/>
  <c r="N6" i="2"/>
  <c r="O6" i="2"/>
  <c r="P6" i="2"/>
  <c r="Q6" i="2"/>
  <c r="M7" i="2"/>
  <c r="N7" i="2"/>
  <c r="O7" i="2"/>
  <c r="P7" i="2"/>
  <c r="Q7" i="2"/>
  <c r="M8" i="2"/>
  <c r="N8" i="2"/>
  <c r="O8" i="2"/>
  <c r="P8" i="2"/>
  <c r="Q8" i="2"/>
  <c r="M9" i="2"/>
  <c r="N9" i="2"/>
  <c r="O9" i="2"/>
  <c r="P9" i="2"/>
  <c r="Q9" i="2"/>
  <c r="M10" i="2"/>
  <c r="N10" i="2"/>
  <c r="O10" i="2"/>
  <c r="P10" i="2"/>
  <c r="Q10" i="2"/>
  <c r="N3" i="2"/>
  <c r="O3" i="2"/>
  <c r="P3" i="2"/>
  <c r="Q3" i="2"/>
  <c r="M3" i="2"/>
  <c r="H4" i="2"/>
  <c r="I4" i="2"/>
  <c r="J4" i="2"/>
  <c r="K4" i="2"/>
  <c r="L4" i="2"/>
  <c r="H5" i="2"/>
  <c r="I5" i="2"/>
  <c r="J5" i="2"/>
  <c r="K5" i="2"/>
  <c r="L5" i="2"/>
  <c r="H6" i="2"/>
  <c r="I6" i="2"/>
  <c r="J6" i="2"/>
  <c r="K6" i="2"/>
  <c r="L6" i="2"/>
  <c r="H7" i="2"/>
  <c r="I7" i="2"/>
  <c r="J7" i="2"/>
  <c r="K7" i="2"/>
  <c r="L7" i="2"/>
  <c r="H8" i="2"/>
  <c r="I8" i="2"/>
  <c r="J8" i="2"/>
  <c r="K8" i="2"/>
  <c r="L8" i="2"/>
  <c r="H9" i="2"/>
  <c r="I9" i="2"/>
  <c r="J9" i="2"/>
  <c r="K9" i="2"/>
  <c r="L9" i="2"/>
  <c r="H10" i="2"/>
  <c r="I10" i="2"/>
  <c r="J10" i="2"/>
  <c r="K10" i="2"/>
  <c r="L10" i="2"/>
  <c r="I3" i="2"/>
  <c r="J3" i="2"/>
  <c r="K3" i="2"/>
  <c r="L3" i="2"/>
  <c r="H3" i="2"/>
  <c r="L11" i="2" l="1"/>
  <c r="E2" i="2"/>
  <c r="E3" i="2"/>
  <c r="E4" i="2"/>
  <c r="E5" i="2"/>
  <c r="E6" i="2"/>
  <c r="E7" i="2"/>
  <c r="E8" i="2"/>
  <c r="E9" i="2"/>
  <c r="E10" i="2"/>
  <c r="N4" i="1" l="1"/>
  <c r="N5" i="1"/>
  <c r="N6" i="1"/>
  <c r="N7" i="1"/>
  <c r="N8" i="1"/>
  <c r="F7" i="2" s="1"/>
  <c r="N9" i="1"/>
  <c r="N10" i="1"/>
  <c r="N11" i="1"/>
  <c r="F5" i="2"/>
  <c r="F6" i="2"/>
  <c r="F10" i="2"/>
  <c r="J23" i="2"/>
  <c r="F3" i="2"/>
  <c r="M10" i="1"/>
  <c r="M4" i="1"/>
  <c r="H16" i="1"/>
  <c r="A2" i="2"/>
  <c r="B2" i="2"/>
  <c r="C2" i="2"/>
  <c r="D2" i="2"/>
  <c r="F2" i="2"/>
  <c r="A3" i="2"/>
  <c r="B3" i="2"/>
  <c r="C3" i="2"/>
  <c r="D3" i="2"/>
  <c r="A4" i="2"/>
  <c r="B4" i="2"/>
  <c r="C4" i="2"/>
  <c r="D4" i="2"/>
  <c r="F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F8" i="2"/>
  <c r="A9" i="2"/>
  <c r="B9" i="2"/>
  <c r="C9" i="2"/>
  <c r="D9" i="2"/>
  <c r="F9" i="2"/>
  <c r="A10" i="2"/>
  <c r="B10" i="2"/>
  <c r="C10" i="2"/>
  <c r="D10" i="2"/>
  <c r="M11" i="1"/>
  <c r="M9" i="1"/>
  <c r="M8" i="1"/>
  <c r="M7" i="1"/>
  <c r="M6" i="1"/>
  <c r="M5" i="1"/>
  <c r="R3" i="2" l="1"/>
  <c r="W3" i="2"/>
  <c r="D17" i="1"/>
  <c r="D23" i="1" s="1"/>
  <c r="D18" i="1"/>
  <c r="D24" i="1" s="1"/>
  <c r="D19" i="1"/>
  <c r="D25" i="1" s="1"/>
  <c r="Q11" i="2" l="1"/>
  <c r="G18" i="2" s="1"/>
  <c r="O18" i="2" s="1"/>
  <c r="W11" i="2"/>
  <c r="C20" i="2" s="1"/>
  <c r="M11" i="2"/>
  <c r="C18" i="2" s="1"/>
  <c r="S11" i="2"/>
  <c r="D19" i="2" s="1"/>
  <c r="R11" i="2"/>
  <c r="C19" i="2" s="1"/>
  <c r="Z11" i="2"/>
  <c r="F20" i="2" s="1"/>
  <c r="H11" i="2"/>
  <c r="C17" i="2" s="1"/>
  <c r="X11" i="2"/>
  <c r="D20" i="2" s="1"/>
  <c r="Y11" i="2"/>
  <c r="E20" i="2" s="1"/>
  <c r="AA11" i="2"/>
  <c r="G20" i="2" s="1"/>
  <c r="O20" i="2" s="1"/>
  <c r="V11" i="2"/>
  <c r="G19" i="2" s="1"/>
  <c r="O19" i="2" s="1"/>
  <c r="N11" i="2"/>
  <c r="D18" i="2" s="1"/>
  <c r="T11" i="2"/>
  <c r="E19" i="2" s="1"/>
  <c r="U11" i="2"/>
  <c r="F19" i="2" s="1"/>
  <c r="O11" i="2"/>
  <c r="E18" i="2" s="1"/>
  <c r="P11" i="2"/>
  <c r="F18" i="2" s="1"/>
  <c r="I11" i="2"/>
  <c r="D17" i="2" s="1"/>
  <c r="J11" i="2"/>
  <c r="E17" i="2" s="1"/>
  <c r="K11" i="2"/>
  <c r="F17" i="2" s="1"/>
  <c r="G17" i="2"/>
  <c r="O17" i="2" s="1"/>
  <c r="D26" i="1"/>
  <c r="J17" i="2" l="1" a="1"/>
  <c r="J17" i="2" s="1"/>
  <c r="J25" i="2" s="1"/>
  <c r="K25" i="2" s="1"/>
  <c r="K18" i="2" l="1"/>
  <c r="J26" i="2" s="1"/>
  <c r="K26" i="2" s="1"/>
  <c r="L20" i="2"/>
  <c r="J20" i="2"/>
  <c r="M19" i="2"/>
  <c r="K17" i="2"/>
  <c r="M20" i="2"/>
  <c r="J28" i="2" s="1"/>
  <c r="K28" i="2" s="1"/>
  <c r="L18" i="2"/>
  <c r="M17" i="2"/>
  <c r="K19" i="2"/>
  <c r="M18" i="2"/>
  <c r="L17" i="2"/>
  <c r="J19" i="2"/>
  <c r="K20" i="2"/>
  <c r="J18" i="2"/>
  <c r="L19" i="2"/>
  <c r="J27" i="2" s="1"/>
  <c r="K27" i="2" s="1"/>
  <c r="Q17" i="2" l="1" a="1"/>
  <c r="Q20" i="2" l="1"/>
  <c r="H20" i="1" s="1"/>
  <c r="Q18" i="2"/>
  <c r="H18" i="1" s="1"/>
  <c r="Q17" i="2"/>
  <c r="H17" i="1" s="1"/>
  <c r="Q19" i="2"/>
  <c r="H19" i="1" s="1"/>
  <c r="K3" i="1" l="1"/>
  <c r="E25" i="1"/>
  <c r="I3" i="1"/>
  <c r="E23" i="1"/>
  <c r="J3" i="1"/>
  <c r="E24" i="1"/>
  <c r="L3" i="1"/>
  <c r="E26" i="1"/>
  <c r="P6" i="1" l="1"/>
  <c r="I24" i="1" s="1"/>
  <c r="Q11" i="1"/>
  <c r="R11" i="1" s="1"/>
  <c r="Q7" i="1"/>
  <c r="R7" i="1" s="1"/>
  <c r="Q5" i="1"/>
  <c r="R5" i="1" s="1"/>
  <c r="Q10" i="1"/>
  <c r="R10" i="1" s="1"/>
  <c r="P11" i="1" l="1"/>
  <c r="I25" i="1" s="1"/>
  <c r="Q6" i="1"/>
  <c r="R6" i="1" s="1"/>
  <c r="P7" i="1"/>
  <c r="P5" i="1"/>
  <c r="P10" i="1"/>
  <c r="I26" i="1" s="1"/>
  <c r="Q9" i="1"/>
  <c r="R9" i="1" s="1"/>
  <c r="P9" i="1"/>
  <c r="Q4" i="1"/>
  <c r="R4" i="1" s="1"/>
  <c r="P4" i="1"/>
  <c r="I23" i="1" s="1"/>
  <c r="Q8" i="1"/>
  <c r="R8" i="1" s="1"/>
  <c r="P8" i="1"/>
  <c r="R12" i="1" l="1"/>
  <c r="P15" i="1" s="1"/>
  <c r="K23" i="2" s="1"/>
  <c r="L27" i="2" s="1"/>
  <c r="L25" i="2" l="1"/>
  <c r="L26" i="2"/>
  <c r="L28" i="2"/>
</calcChain>
</file>

<file path=xl/sharedStrings.xml><?xml version="1.0" encoding="utf-8"?>
<sst xmlns="http://schemas.openxmlformats.org/spreadsheetml/2006/main" count="91" uniqueCount="61">
  <si>
    <t>Звено</t>
  </si>
  <si>
    <t xml:space="preserve">Длина </t>
  </si>
  <si>
    <t>Превышение</t>
  </si>
  <si>
    <t>РП15</t>
  </si>
  <si>
    <t>РП31</t>
  </si>
  <si>
    <t>РП67</t>
  </si>
  <si>
    <t>l</t>
  </si>
  <si>
    <t>P</t>
  </si>
  <si>
    <t>dH1</t>
  </si>
  <si>
    <t>dH2</t>
  </si>
  <si>
    <t>dH3</t>
  </si>
  <si>
    <t>H1</t>
  </si>
  <si>
    <t>H2</t>
  </si>
  <si>
    <t>H3</t>
  </si>
  <si>
    <t>H4</t>
  </si>
  <si>
    <t>4dH4</t>
  </si>
  <si>
    <t>h1</t>
  </si>
  <si>
    <t>h2</t>
  </si>
  <si>
    <t>h3</t>
  </si>
  <si>
    <t>h4</t>
  </si>
  <si>
    <t>h5</t>
  </si>
  <si>
    <t>h6</t>
  </si>
  <si>
    <t>h7</t>
  </si>
  <si>
    <t>h8</t>
  </si>
  <si>
    <t>l, mm</t>
  </si>
  <si>
    <t>поправка,м</t>
  </si>
  <si>
    <t>h11</t>
  </si>
  <si>
    <t>h21</t>
  </si>
  <si>
    <t>h31</t>
  </si>
  <si>
    <t>h41</t>
  </si>
  <si>
    <t>h51</t>
  </si>
  <si>
    <t>h22</t>
  </si>
  <si>
    <t>h23</t>
  </si>
  <si>
    <t>h24</t>
  </si>
  <si>
    <t>h25</t>
  </si>
  <si>
    <t>h32</t>
  </si>
  <si>
    <t>h33</t>
  </si>
  <si>
    <t>h34</t>
  </si>
  <si>
    <t>h35</t>
  </si>
  <si>
    <t>h42</t>
  </si>
  <si>
    <t>h43</t>
  </si>
  <si>
    <t>h44</t>
  </si>
  <si>
    <t>h45</t>
  </si>
  <si>
    <t>sum</t>
  </si>
  <si>
    <t>dH4</t>
  </si>
  <si>
    <t>свободные член</t>
  </si>
  <si>
    <t>поправки, м</t>
  </si>
  <si>
    <t>h'</t>
  </si>
  <si>
    <t>поправка к точким</t>
  </si>
  <si>
    <t>H1'</t>
  </si>
  <si>
    <t>H2'</t>
  </si>
  <si>
    <t>H3'</t>
  </si>
  <si>
    <t>H4'</t>
  </si>
  <si>
    <t>V^2</t>
  </si>
  <si>
    <t>V^2*P</t>
  </si>
  <si>
    <t>∑</t>
  </si>
  <si>
    <r>
      <rPr>
        <sz val="11"/>
        <color theme="1"/>
        <rFont val="Calibri"/>
        <family val="2"/>
      </rPr>
      <t>µ</t>
    </r>
    <r>
      <rPr>
        <sz val="9.25"/>
        <color theme="1"/>
        <rFont val="Calibri"/>
        <family val="2"/>
      </rPr>
      <t>=</t>
    </r>
  </si>
  <si>
    <t>Оценка Точности</t>
  </si>
  <si>
    <t>Обратная Матрица</t>
  </si>
  <si>
    <t>коэффициент уравниния поправок</t>
  </si>
  <si>
    <t>Кооэффициент  нормальных уравниний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</si>
</sst>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00E+00"/>
    <numFmt numFmtId="165" formatCode="0.000E+00"/>
    <numFmt numFmtId="166" formatCode="0.000"/>
    <numFmt numFmtId="167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25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0" fillId="6" borderId="0" xfId="0" applyFill="1"/>
    <xf numFmtId="2" fontId="0" fillId="0" borderId="0" xfId="0" applyNumberFormat="1"/>
    <xf numFmtId="167" fontId="0" fillId="6" borderId="0" xfId="0" applyNumberFormat="1" applyFill="1"/>
    <xf numFmtId="0" fontId="0" fillId="0" borderId="1" xfId="0" applyBorder="1"/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1" fillId="0" borderId="0" xfId="0" applyFont="1"/>
    <xf numFmtId="0" fontId="0" fillId="3" borderId="1" xfId="0" applyFill="1" applyBorder="1"/>
    <xf numFmtId="2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zoomScale="84" zoomScaleNormal="84" workbookViewId="0">
      <selection activeCell="I1" sqref="I1:R1"/>
    </sheetView>
  </sheetViews>
  <sheetFormatPr defaultRowHeight="14.6" x14ac:dyDescent="0.4"/>
  <cols>
    <col min="1" max="1" width="8.84375" customWidth="1"/>
    <col min="3" max="3" width="14.07421875" bestFit="1" customWidth="1"/>
    <col min="5" max="5" width="17.23046875" bestFit="1" customWidth="1"/>
    <col min="8" max="8" width="11.3046875" customWidth="1"/>
    <col min="13" max="13" width="11.84375" bestFit="1" customWidth="1"/>
    <col min="14" max="14" width="17.69140625" bestFit="1" customWidth="1"/>
    <col min="15" max="15" width="12.53515625" bestFit="1" customWidth="1"/>
  </cols>
  <sheetData>
    <row r="1" spans="1:18" x14ac:dyDescent="0.4">
      <c r="I1" s="27" t="s">
        <v>59</v>
      </c>
      <c r="J1" s="27"/>
      <c r="K1" s="27"/>
      <c r="L1" s="27"/>
      <c r="M1" s="27"/>
      <c r="N1" s="27"/>
      <c r="O1" s="27"/>
      <c r="P1" s="27"/>
      <c r="Q1" s="27"/>
      <c r="R1" s="27"/>
    </row>
    <row r="2" spans="1:18" x14ac:dyDescent="0.4">
      <c r="A2" t="s">
        <v>0</v>
      </c>
      <c r="B2" t="s">
        <v>1</v>
      </c>
      <c r="C2" t="s">
        <v>2</v>
      </c>
      <c r="I2" s="22" t="s">
        <v>8</v>
      </c>
      <c r="J2" s="22" t="s">
        <v>9</v>
      </c>
      <c r="K2" s="22" t="s">
        <v>10</v>
      </c>
      <c r="L2" s="22" t="s">
        <v>15</v>
      </c>
      <c r="M2" s="22" t="s">
        <v>24</v>
      </c>
      <c r="N2" s="22" t="s">
        <v>7</v>
      </c>
      <c r="O2" s="22" t="s">
        <v>25</v>
      </c>
      <c r="P2" s="22" t="s">
        <v>47</v>
      </c>
      <c r="Q2" s="22" t="s">
        <v>53</v>
      </c>
      <c r="R2" s="22" t="s">
        <v>54</v>
      </c>
    </row>
    <row r="3" spans="1:18" x14ac:dyDescent="0.4">
      <c r="I3" s="22">
        <f>$H$17</f>
        <v>0.31528753352646532</v>
      </c>
      <c r="J3" s="22">
        <f>$H$18</f>
        <v>-13.146417789381445</v>
      </c>
      <c r="K3" s="22">
        <f>$H$19</f>
        <v>14.753556760012287</v>
      </c>
      <c r="L3" s="22">
        <f>$H$20</f>
        <v>14.900850950117952</v>
      </c>
      <c r="M3" s="22"/>
      <c r="N3" s="22"/>
      <c r="O3" s="22"/>
      <c r="P3" s="14"/>
      <c r="Q3" s="14"/>
      <c r="R3" s="14"/>
    </row>
    <row r="4" spans="1:18" x14ac:dyDescent="0.4">
      <c r="A4">
        <v>1</v>
      </c>
      <c r="B4">
        <v>5.3999999999999995</v>
      </c>
      <c r="C4">
        <v>4.3</v>
      </c>
      <c r="H4" t="s">
        <v>16</v>
      </c>
      <c r="I4" s="14">
        <v>1</v>
      </c>
      <c r="J4" s="14">
        <v>0</v>
      </c>
      <c r="K4" s="14">
        <v>0</v>
      </c>
      <c r="L4" s="14">
        <v>0</v>
      </c>
      <c r="M4" s="15">
        <f>(D23-D17-C4)*1000</f>
        <v>1.1546319456101628E-11</v>
      </c>
      <c r="N4" s="19">
        <f>1/B4</f>
        <v>0.1851851851851852</v>
      </c>
      <c r="O4" s="15">
        <f>(($I$3*I4)+($J$3*J4)+($K$3*K4)+($L$3*L4)+M4)/1000</f>
        <v>3.1528753353801166E-4</v>
      </c>
      <c r="P4" s="15">
        <f>C4+O4</f>
        <v>4.3003152875335378</v>
      </c>
      <c r="Q4" s="14">
        <f>(O4*1000)^2</f>
        <v>9.9406228804482813E-2</v>
      </c>
      <c r="R4" s="14">
        <f>Q4*N4</f>
        <v>1.8408560889719042E-2</v>
      </c>
    </row>
    <row r="5" spans="1:18" x14ac:dyDescent="0.4">
      <c r="A5">
        <v>2</v>
      </c>
      <c r="B5">
        <v>7.1</v>
      </c>
      <c r="C5" s="1">
        <v>5.8110000000000008</v>
      </c>
      <c r="H5" t="s">
        <v>17</v>
      </c>
      <c r="I5" s="14">
        <v>-1</v>
      </c>
      <c r="J5" s="14">
        <v>1</v>
      </c>
      <c r="K5" s="14">
        <v>0</v>
      </c>
      <c r="L5" s="14">
        <v>0</v>
      </c>
      <c r="M5" s="15">
        <f>(D24-D23-C5)*1000</f>
        <v>11.99999999997825</v>
      </c>
      <c r="N5" s="19">
        <f t="shared" ref="N5:N11" si="0">1/B5</f>
        <v>0.14084507042253522</v>
      </c>
      <c r="O5" s="15">
        <f t="shared" ref="O5:O11" si="1">(($I$3*I5)+($J$3*J5)+($K$3*K5)+($L$3*L5)+M5)/1000</f>
        <v>-1.4617053229296602E-3</v>
      </c>
      <c r="P5" s="15">
        <f t="shared" ref="P5:P11" si="2">C5+O5</f>
        <v>5.8095382946770711</v>
      </c>
      <c r="Q5" s="14">
        <f t="shared" ref="Q5:Q11" si="3">(O5*1000)^2</f>
        <v>2.1365824510809022</v>
      </c>
      <c r="R5" s="14">
        <f t="shared" ref="R5:R11" si="4">Q5*N5</f>
        <v>0.30092710578604259</v>
      </c>
    </row>
    <row r="6" spans="1:18" x14ac:dyDescent="0.4">
      <c r="A6">
        <v>3</v>
      </c>
      <c r="B6">
        <v>3.4</v>
      </c>
      <c r="C6">
        <v>3.9</v>
      </c>
      <c r="H6" t="s">
        <v>18</v>
      </c>
      <c r="I6" s="14">
        <v>0</v>
      </c>
      <c r="J6" s="14">
        <v>1</v>
      </c>
      <c r="K6" s="14">
        <v>0</v>
      </c>
      <c r="L6" s="14">
        <v>0</v>
      </c>
      <c r="M6" s="15">
        <f>(D24-D18-C6)*1000</f>
        <v>5.773159728050814E-12</v>
      </c>
      <c r="N6" s="19">
        <f t="shared" si="0"/>
        <v>0.29411764705882354</v>
      </c>
      <c r="O6" s="15">
        <f t="shared" si="1"/>
        <v>-1.3146417789375671E-2</v>
      </c>
      <c r="P6" s="15">
        <f t="shared" si="2"/>
        <v>3.886853582210624</v>
      </c>
      <c r="Q6" s="14">
        <f t="shared" si="3"/>
        <v>172.82830069281312</v>
      </c>
      <c r="R6" s="14">
        <f t="shared" si="4"/>
        <v>50.831853144945036</v>
      </c>
    </row>
    <row r="7" spans="1:18" x14ac:dyDescent="0.4">
      <c r="A7">
        <v>4</v>
      </c>
      <c r="B7">
        <v>6</v>
      </c>
      <c r="C7">
        <v>0.93299999999999994</v>
      </c>
      <c r="H7" t="s">
        <v>19</v>
      </c>
      <c r="I7" s="14">
        <v>-1</v>
      </c>
      <c r="J7" s="14">
        <v>0</v>
      </c>
      <c r="K7" s="14">
        <v>0</v>
      </c>
      <c r="L7" s="14">
        <v>1</v>
      </c>
      <c r="M7" s="15">
        <f>(D26-D23-C7)*1000</f>
        <v>-13.000000000012445</v>
      </c>
      <c r="N7" s="19">
        <f t="shared" si="0"/>
        <v>0.16666666666666666</v>
      </c>
      <c r="O7" s="15">
        <f t="shared" si="1"/>
        <v>1.585563416579042E-3</v>
      </c>
      <c r="P7" s="15">
        <f t="shared" si="2"/>
        <v>0.93458556341657895</v>
      </c>
      <c r="Q7" s="14">
        <f t="shared" si="3"/>
        <v>2.5140113479938044</v>
      </c>
      <c r="R7" s="14">
        <f t="shared" si="4"/>
        <v>0.4190018913323007</v>
      </c>
    </row>
    <row r="8" spans="1:18" x14ac:dyDescent="0.4">
      <c r="A8">
        <v>5</v>
      </c>
      <c r="B8">
        <v>2.5999999999999996</v>
      </c>
      <c r="C8">
        <v>3.286</v>
      </c>
      <c r="H8" t="s">
        <v>20</v>
      </c>
      <c r="I8" s="14">
        <v>0</v>
      </c>
      <c r="J8" s="14">
        <v>0</v>
      </c>
      <c r="K8" s="14">
        <v>-1</v>
      </c>
      <c r="L8" s="14">
        <v>1</v>
      </c>
      <c r="M8" s="15">
        <f>(D26-D25-C8)*1000</f>
        <v>-5.9999999999988951</v>
      </c>
      <c r="N8" s="19">
        <f t="shared" si="0"/>
        <v>0.38461538461538469</v>
      </c>
      <c r="O8" s="15">
        <f t="shared" si="1"/>
        <v>-5.8527058098932303E-3</v>
      </c>
      <c r="P8" s="15">
        <f t="shared" si="2"/>
        <v>3.2801472941901069</v>
      </c>
      <c r="Q8" s="14">
        <f t="shared" si="3"/>
        <v>34.254165297157968</v>
      </c>
      <c r="R8" s="14">
        <f t="shared" si="4"/>
        <v>13.174678960445375</v>
      </c>
    </row>
    <row r="9" spans="1:18" x14ac:dyDescent="0.4">
      <c r="A9">
        <v>6</v>
      </c>
      <c r="B9">
        <v>6.8999999999999995</v>
      </c>
      <c r="C9">
        <v>8.1270000000000007</v>
      </c>
      <c r="H9" t="s">
        <v>21</v>
      </c>
      <c r="I9" s="14">
        <v>0</v>
      </c>
      <c r="J9" s="14">
        <v>1</v>
      </c>
      <c r="K9" s="14">
        <v>-1</v>
      </c>
      <c r="L9" s="14"/>
      <c r="M9" s="15">
        <f>(D24-D25-C9)*1000</f>
        <v>55.999999999992056</v>
      </c>
      <c r="N9" s="19">
        <f t="shared" si="0"/>
        <v>0.14492753623188406</v>
      </c>
      <c r="O9" s="15">
        <f t="shared" si="1"/>
        <v>2.8100025450598323E-2</v>
      </c>
      <c r="P9" s="15">
        <f t="shared" si="2"/>
        <v>8.155100025450599</v>
      </c>
      <c r="Q9" s="14">
        <f t="shared" si="3"/>
        <v>789.61143032427356</v>
      </c>
      <c r="R9" s="14">
        <f t="shared" si="4"/>
        <v>114.43643917743096</v>
      </c>
    </row>
    <row r="10" spans="1:18" x14ac:dyDescent="0.4">
      <c r="A10">
        <v>7</v>
      </c>
      <c r="B10">
        <v>7.5</v>
      </c>
      <c r="C10">
        <v>-0.64200000000000002</v>
      </c>
      <c r="H10" t="s">
        <v>22</v>
      </c>
      <c r="I10" s="14">
        <v>0</v>
      </c>
      <c r="J10" s="14">
        <v>0</v>
      </c>
      <c r="K10" s="14">
        <v>0</v>
      </c>
      <c r="L10" s="14">
        <v>1</v>
      </c>
      <c r="M10" s="15">
        <f>(D26-D19-C10)*1000</f>
        <v>4.1078251911130792E-12</v>
      </c>
      <c r="N10" s="19">
        <f t="shared" si="0"/>
        <v>0.13333333333333333</v>
      </c>
      <c r="O10" s="15">
        <f t="shared" si="1"/>
        <v>1.4900850950122059E-2</v>
      </c>
      <c r="P10" s="15">
        <f t="shared" si="2"/>
        <v>-0.62709914904987796</v>
      </c>
      <c r="Q10" s="14">
        <f t="shared" si="3"/>
        <v>222.03535903775349</v>
      </c>
      <c r="R10" s="14">
        <f t="shared" si="4"/>
        <v>29.604714538367134</v>
      </c>
    </row>
    <row r="11" spans="1:18" x14ac:dyDescent="0.4">
      <c r="A11">
        <v>8</v>
      </c>
      <c r="B11">
        <v>8.1000000000000014</v>
      </c>
      <c r="C11">
        <v>-3.9219999999999997</v>
      </c>
      <c r="H11" t="s">
        <v>23</v>
      </c>
      <c r="I11" s="14">
        <v>0</v>
      </c>
      <c r="J11" s="14">
        <v>0</v>
      </c>
      <c r="K11" s="14">
        <v>1</v>
      </c>
      <c r="L11" s="14">
        <v>0</v>
      </c>
      <c r="M11" s="15">
        <f>(D25-D19-C11)*1000</f>
        <v>2.6645352591003757E-12</v>
      </c>
      <c r="N11" s="19">
        <f t="shared" si="0"/>
        <v>0.12345679012345677</v>
      </c>
      <c r="O11" s="15">
        <f t="shared" si="1"/>
        <v>1.4753556760014951E-2</v>
      </c>
      <c r="P11" s="15">
        <f t="shared" si="2"/>
        <v>-3.9072464432399849</v>
      </c>
      <c r="Q11" s="14">
        <f t="shared" si="3"/>
        <v>217.66743707098288</v>
      </c>
      <c r="R11" s="14">
        <f t="shared" si="4"/>
        <v>26.872523095183066</v>
      </c>
    </row>
    <row r="12" spans="1:18" x14ac:dyDescent="0.4">
      <c r="I12" s="14"/>
      <c r="J12" s="14"/>
      <c r="K12" s="14"/>
      <c r="L12" s="14"/>
      <c r="M12" s="14"/>
      <c r="N12" s="14"/>
      <c r="O12" s="14"/>
      <c r="P12" s="14"/>
      <c r="Q12" s="20" t="s">
        <v>55</v>
      </c>
      <c r="R12" s="14">
        <f>SUM(R4:R11)</f>
        <v>235.65854647437965</v>
      </c>
    </row>
    <row r="15" spans="1:18" x14ac:dyDescent="0.4">
      <c r="O15" s="17" t="s">
        <v>56</v>
      </c>
      <c r="P15">
        <f>SQRT(R12/4)</f>
        <v>7.6755870536783641</v>
      </c>
    </row>
    <row r="16" spans="1:18" x14ac:dyDescent="0.4">
      <c r="H16" s="11" t="str">
        <f>Sheet2!Q16</f>
        <v>поправки, м</v>
      </c>
    </row>
    <row r="17" spans="3:9" x14ac:dyDescent="0.4">
      <c r="C17" t="s">
        <v>3</v>
      </c>
      <c r="D17">
        <f>198.454-23</f>
        <v>175.45400000000001</v>
      </c>
      <c r="H17" s="11">
        <f>Sheet2!Q17</f>
        <v>0.31528753352646532</v>
      </c>
    </row>
    <row r="18" spans="3:9" x14ac:dyDescent="0.4">
      <c r="C18" t="s">
        <v>4</v>
      </c>
      <c r="D18">
        <f>204.677-23</f>
        <v>181.67699999999999</v>
      </c>
      <c r="H18" s="11">
        <f>Sheet2!Q18</f>
        <v>-13.146417789381445</v>
      </c>
    </row>
    <row r="19" spans="3:9" x14ac:dyDescent="0.4">
      <c r="C19" t="s">
        <v>5</v>
      </c>
      <c r="D19">
        <f>204.316-23</f>
        <v>181.316</v>
      </c>
      <c r="H19" s="11">
        <f>Sheet2!Q19</f>
        <v>14.753556760012287</v>
      </c>
    </row>
    <row r="20" spans="3:9" x14ac:dyDescent="0.4">
      <c r="H20" s="11">
        <f>Sheet2!Q20</f>
        <v>14.900850950117952</v>
      </c>
    </row>
    <row r="22" spans="3:9" x14ac:dyDescent="0.4">
      <c r="C22" s="14"/>
      <c r="D22" s="14"/>
      <c r="E22" s="14" t="s">
        <v>48</v>
      </c>
    </row>
    <row r="23" spans="3:9" x14ac:dyDescent="0.4">
      <c r="C23" s="14" t="s">
        <v>11</v>
      </c>
      <c r="D23" s="14">
        <f>D17+C4</f>
        <v>179.75400000000002</v>
      </c>
      <c r="E23" s="16">
        <f>D23+(H17/1000)</f>
        <v>179.75431528753356</v>
      </c>
      <c r="H23" s="14" t="s">
        <v>49</v>
      </c>
      <c r="I23" s="15">
        <f>D17+P4</f>
        <v>179.75431528753356</v>
      </c>
    </row>
    <row r="24" spans="3:9" x14ac:dyDescent="0.4">
      <c r="C24" s="14" t="s">
        <v>12</v>
      </c>
      <c r="D24" s="14">
        <f>D18+C6</f>
        <v>185.577</v>
      </c>
      <c r="E24" s="16">
        <f t="shared" ref="E24:E26" si="5">D24+(H18/1000)</f>
        <v>185.56385358221061</v>
      </c>
      <c r="H24" s="14" t="s">
        <v>50</v>
      </c>
      <c r="I24" s="15">
        <f>D18+P6</f>
        <v>185.56385358221061</v>
      </c>
    </row>
    <row r="25" spans="3:9" x14ac:dyDescent="0.4">
      <c r="C25" s="14" t="s">
        <v>13</v>
      </c>
      <c r="D25" s="14">
        <f>C11+D19</f>
        <v>177.39400000000001</v>
      </c>
      <c r="E25" s="16">
        <f t="shared" si="5"/>
        <v>177.40875355676002</v>
      </c>
      <c r="H25" s="14" t="s">
        <v>51</v>
      </c>
      <c r="I25" s="15">
        <f>D19+P11</f>
        <v>177.40875355676002</v>
      </c>
    </row>
    <row r="26" spans="3:9" x14ac:dyDescent="0.4">
      <c r="C26" s="14" t="s">
        <v>14</v>
      </c>
      <c r="D26" s="14">
        <f>D19+C10</f>
        <v>180.67400000000001</v>
      </c>
      <c r="E26" s="16">
        <f t="shared" si="5"/>
        <v>180.68890085095012</v>
      </c>
      <c r="H26" s="14" t="s">
        <v>52</v>
      </c>
      <c r="I26" s="15">
        <f>D19+P10</f>
        <v>180.68890085095012</v>
      </c>
    </row>
  </sheetData>
  <mergeCells count="1">
    <mergeCell ref="I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8"/>
  <sheetViews>
    <sheetView tabSelected="1" zoomScaleNormal="100" workbookViewId="0">
      <selection activeCell="B15" sqref="B15:G15"/>
    </sheetView>
  </sheetViews>
  <sheetFormatPr defaultRowHeight="14.6" x14ac:dyDescent="0.4"/>
  <cols>
    <col min="3" max="4" width="9.61328125" bestFit="1" customWidth="1"/>
    <col min="5" max="5" width="9.61328125" customWidth="1"/>
    <col min="6" max="6" width="15.69140625" bestFit="1" customWidth="1"/>
    <col min="7" max="8" width="14.921875" bestFit="1" customWidth="1"/>
    <col min="9" max="9" width="11.61328125" bestFit="1" customWidth="1"/>
    <col min="10" max="12" width="12.4609375" bestFit="1" customWidth="1"/>
    <col min="13" max="13" width="15.53515625" bestFit="1" customWidth="1"/>
    <col min="14" max="14" width="15.4609375" bestFit="1" customWidth="1"/>
    <col min="15" max="15" width="15.69140625" bestFit="1" customWidth="1"/>
    <col min="16" max="18" width="15.4609375" bestFit="1" customWidth="1"/>
    <col min="19" max="20" width="15.69140625" bestFit="1" customWidth="1"/>
    <col min="21" max="21" width="15.07421875" bestFit="1" customWidth="1"/>
    <col min="22" max="22" width="15.69140625" bestFit="1" customWidth="1"/>
    <col min="23" max="24" width="15.4609375" bestFit="1" customWidth="1"/>
    <col min="25" max="25" width="15.07421875" bestFit="1" customWidth="1"/>
    <col min="26" max="26" width="15.69140625" bestFit="1" customWidth="1"/>
    <col min="27" max="27" width="15.4609375" bestFit="1" customWidth="1"/>
  </cols>
  <sheetData>
    <row r="2" spans="1:27" x14ac:dyDescent="0.4">
      <c r="A2" s="2" t="str">
        <f>Sheet1!I2</f>
        <v>dH1</v>
      </c>
      <c r="B2" s="2" t="str">
        <f>Sheet1!J2</f>
        <v>dH2</v>
      </c>
      <c r="C2" s="2" t="str">
        <f>Sheet1!K2</f>
        <v>dH3</v>
      </c>
      <c r="D2" s="2" t="str">
        <f>Sheet1!L2</f>
        <v>4dH4</v>
      </c>
      <c r="E2" t="str">
        <f>Sheet1!M2</f>
        <v>l, mm</v>
      </c>
      <c r="F2" s="2" t="str">
        <f>Sheet1!N2</f>
        <v>P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6" t="s">
        <v>27</v>
      </c>
      <c r="N2" s="6" t="s">
        <v>31</v>
      </c>
      <c r="O2" s="6" t="s">
        <v>32</v>
      </c>
      <c r="P2" s="6" t="s">
        <v>33</v>
      </c>
      <c r="Q2" s="6" t="s">
        <v>34</v>
      </c>
      <c r="R2" s="7" t="s">
        <v>28</v>
      </c>
      <c r="S2" s="7" t="s">
        <v>35</v>
      </c>
      <c r="T2" s="7" t="s">
        <v>36</v>
      </c>
      <c r="U2" s="7" t="s">
        <v>37</v>
      </c>
      <c r="V2" s="7" t="s">
        <v>38</v>
      </c>
      <c r="W2" s="8" t="s">
        <v>29</v>
      </c>
      <c r="X2" s="8" t="s">
        <v>39</v>
      </c>
      <c r="Y2" s="8" t="s">
        <v>40</v>
      </c>
      <c r="Z2" s="8" t="s">
        <v>41</v>
      </c>
      <c r="AA2" s="8" t="s">
        <v>42</v>
      </c>
    </row>
    <row r="3" spans="1:27" x14ac:dyDescent="0.4">
      <c r="A3">
        <f>Sheet1!I4</f>
        <v>1</v>
      </c>
      <c r="B3">
        <f>Sheet1!J4</f>
        <v>0</v>
      </c>
      <c r="C3">
        <f>Sheet1!K4</f>
        <v>0</v>
      </c>
      <c r="D3">
        <f>Sheet1!L4</f>
        <v>0</v>
      </c>
      <c r="E3">
        <f>Sheet1!M4</f>
        <v>1.1546319456101628E-11</v>
      </c>
      <c r="F3" s="3">
        <f>Sheet1!N4</f>
        <v>0.1851851851851852</v>
      </c>
      <c r="H3" s="4">
        <f>$A3*A3*$F3</f>
        <v>0.1851851851851852</v>
      </c>
      <c r="I3" s="4">
        <f t="shared" ref="I3:L3" si="0">$A3*B3*$F3</f>
        <v>0</v>
      </c>
      <c r="J3" s="4">
        <f t="shared" si="0"/>
        <v>0</v>
      </c>
      <c r="K3" s="4">
        <f t="shared" si="0"/>
        <v>0</v>
      </c>
      <c r="L3" s="4">
        <f t="shared" si="0"/>
        <v>2.1382073066854871E-12</v>
      </c>
      <c r="M3" s="3">
        <f>A3*$B3*$F3</f>
        <v>0</v>
      </c>
      <c r="N3" s="3">
        <f t="shared" ref="N3:Q3" si="1">B3*$B3*$F3</f>
        <v>0</v>
      </c>
      <c r="O3" s="3">
        <f t="shared" si="1"/>
        <v>0</v>
      </c>
      <c r="P3" s="3">
        <f t="shared" si="1"/>
        <v>0</v>
      </c>
      <c r="Q3" s="3">
        <f t="shared" si="1"/>
        <v>0</v>
      </c>
      <c r="R3" s="3">
        <f>A3*$C3*$F3</f>
        <v>0</v>
      </c>
      <c r="S3" s="3">
        <f t="shared" ref="S3:V3" si="2">B3*$C3*$F3</f>
        <v>0</v>
      </c>
      <c r="T3" s="3">
        <f t="shared" si="2"/>
        <v>0</v>
      </c>
      <c r="U3" s="3">
        <f t="shared" si="2"/>
        <v>0</v>
      </c>
      <c r="V3" s="3">
        <f t="shared" si="2"/>
        <v>0</v>
      </c>
      <c r="W3" s="3">
        <f>A3*$D3*$F3</f>
        <v>0</v>
      </c>
      <c r="X3" s="3">
        <f t="shared" ref="X3:AA3" si="3">B3*$D3*$F3</f>
        <v>0</v>
      </c>
      <c r="Y3" s="3">
        <f t="shared" si="3"/>
        <v>0</v>
      </c>
      <c r="Z3" s="3">
        <f t="shared" si="3"/>
        <v>0</v>
      </c>
      <c r="AA3" s="3">
        <f t="shared" si="3"/>
        <v>0</v>
      </c>
    </row>
    <row r="4" spans="1:27" x14ac:dyDescent="0.4">
      <c r="A4">
        <f>Sheet1!I5</f>
        <v>-1</v>
      </c>
      <c r="B4">
        <f>Sheet1!J5</f>
        <v>1</v>
      </c>
      <c r="C4">
        <f>Sheet1!K5</f>
        <v>0</v>
      </c>
      <c r="D4">
        <f>Sheet1!L5</f>
        <v>0</v>
      </c>
      <c r="E4">
        <f>Sheet1!M5</f>
        <v>11.99999999997825</v>
      </c>
      <c r="F4" s="3">
        <f>Sheet1!N5</f>
        <v>0.14084507042253522</v>
      </c>
      <c r="H4" s="4">
        <f t="shared" ref="H4:H10" si="4">$A4*A4*$F4</f>
        <v>0.14084507042253522</v>
      </c>
      <c r="I4" s="4">
        <f t="shared" ref="I4:I10" si="5">$A4*B4*$F4</f>
        <v>-0.14084507042253522</v>
      </c>
      <c r="J4" s="4">
        <f t="shared" ref="J4:J10" si="6">$A4*C4*$F4</f>
        <v>0</v>
      </c>
      <c r="K4" s="4">
        <f t="shared" ref="K4:K10" si="7">$A4*D4*$F4</f>
        <v>0</v>
      </c>
      <c r="L4" s="4">
        <f t="shared" ref="L4:L10" si="8">$A4*E4*$F4</f>
        <v>-1.6901408450673592</v>
      </c>
      <c r="M4" s="3">
        <f t="shared" ref="M4:M10" si="9">A4*$B4*$F4</f>
        <v>-0.14084507042253522</v>
      </c>
      <c r="N4" s="3">
        <f t="shared" ref="N4:N10" si="10">B4*$B4*$F4</f>
        <v>0.14084507042253522</v>
      </c>
      <c r="O4" s="3">
        <f t="shared" ref="O4:O10" si="11">C4*$B4*$F4</f>
        <v>0</v>
      </c>
      <c r="P4" s="3">
        <f t="shared" ref="P4:P10" si="12">D4*$B4*$F4</f>
        <v>0</v>
      </c>
      <c r="Q4" s="3">
        <f t="shared" ref="Q4:Q10" si="13">E4*$B4*$F4</f>
        <v>1.6901408450673592</v>
      </c>
      <c r="R4" s="3">
        <f t="shared" ref="R4:R10" si="14">A4*$C4*$F4</f>
        <v>0</v>
      </c>
      <c r="S4" s="3">
        <f t="shared" ref="S4:S10" si="15">B4*$C4*$F4</f>
        <v>0</v>
      </c>
      <c r="T4" s="3">
        <f t="shared" ref="T4:T10" si="16">C4*$C4*$F4</f>
        <v>0</v>
      </c>
      <c r="U4" s="3">
        <f t="shared" ref="U4:U10" si="17">D4*$C4*$F4</f>
        <v>0</v>
      </c>
      <c r="V4" s="3">
        <f t="shared" ref="V4:V10" si="18">E4*$C4*$F4</f>
        <v>0</v>
      </c>
      <c r="W4" s="3">
        <f t="shared" ref="W4:W10" si="19">A4*$D4*$F4</f>
        <v>0</v>
      </c>
      <c r="X4" s="3">
        <f t="shared" ref="X4:X10" si="20">B4*$D4*$F4</f>
        <v>0</v>
      </c>
      <c r="Y4" s="3">
        <f t="shared" ref="Y4:Y10" si="21">C4*$D4*$F4</f>
        <v>0</v>
      </c>
      <c r="Z4" s="3">
        <f t="shared" ref="Z4:Z10" si="22">D4*$D4*$F4</f>
        <v>0</v>
      </c>
      <c r="AA4" s="3">
        <f t="shared" ref="AA4:AA10" si="23">E4*$D4*$F4</f>
        <v>0</v>
      </c>
    </row>
    <row r="5" spans="1:27" x14ac:dyDescent="0.4">
      <c r="A5">
        <f>Sheet1!I6</f>
        <v>0</v>
      </c>
      <c r="B5">
        <f>Sheet1!J6</f>
        <v>1</v>
      </c>
      <c r="C5">
        <f>Sheet1!K6</f>
        <v>0</v>
      </c>
      <c r="D5">
        <f>Sheet1!L6</f>
        <v>0</v>
      </c>
      <c r="E5">
        <f>Sheet1!M6</f>
        <v>5.773159728050814E-12</v>
      </c>
      <c r="F5" s="3">
        <f>Sheet1!N6</f>
        <v>0.29411764705882354</v>
      </c>
      <c r="H5" s="4">
        <f t="shared" si="4"/>
        <v>0</v>
      </c>
      <c r="I5" s="4">
        <f t="shared" si="5"/>
        <v>0</v>
      </c>
      <c r="J5" s="4">
        <f t="shared" si="6"/>
        <v>0</v>
      </c>
      <c r="K5" s="4">
        <f t="shared" si="7"/>
        <v>0</v>
      </c>
      <c r="L5" s="4">
        <f t="shared" si="8"/>
        <v>0</v>
      </c>
      <c r="M5" s="3">
        <f t="shared" si="9"/>
        <v>0</v>
      </c>
      <c r="N5" s="3">
        <f t="shared" si="10"/>
        <v>0.29411764705882354</v>
      </c>
      <c r="O5" s="3">
        <f t="shared" si="11"/>
        <v>0</v>
      </c>
      <c r="P5" s="3">
        <f t="shared" si="12"/>
        <v>0</v>
      </c>
      <c r="Q5" s="3">
        <f t="shared" si="13"/>
        <v>1.6979881553090629E-12</v>
      </c>
      <c r="R5" s="3">
        <f t="shared" si="14"/>
        <v>0</v>
      </c>
      <c r="S5" s="3">
        <f t="shared" si="15"/>
        <v>0</v>
      </c>
      <c r="T5" s="3">
        <f t="shared" si="16"/>
        <v>0</v>
      </c>
      <c r="U5" s="3">
        <f t="shared" si="17"/>
        <v>0</v>
      </c>
      <c r="V5" s="3">
        <f t="shared" si="18"/>
        <v>0</v>
      </c>
      <c r="W5" s="3">
        <f t="shared" si="19"/>
        <v>0</v>
      </c>
      <c r="X5" s="3">
        <f t="shared" si="20"/>
        <v>0</v>
      </c>
      <c r="Y5" s="3">
        <f t="shared" si="21"/>
        <v>0</v>
      </c>
      <c r="Z5" s="3">
        <f t="shared" si="22"/>
        <v>0</v>
      </c>
      <c r="AA5" s="3">
        <f t="shared" si="23"/>
        <v>0</v>
      </c>
    </row>
    <row r="6" spans="1:27" x14ac:dyDescent="0.4">
      <c r="A6">
        <f>Sheet1!I7</f>
        <v>-1</v>
      </c>
      <c r="B6">
        <f>Sheet1!J7</f>
        <v>0</v>
      </c>
      <c r="C6">
        <f>Sheet1!K7</f>
        <v>0</v>
      </c>
      <c r="D6">
        <f>Sheet1!L7</f>
        <v>1</v>
      </c>
      <c r="E6">
        <f>Sheet1!M7</f>
        <v>-13.000000000012445</v>
      </c>
      <c r="F6" s="3">
        <f>Sheet1!N7</f>
        <v>0.16666666666666666</v>
      </c>
      <c r="H6" s="4">
        <f t="shared" si="4"/>
        <v>0.16666666666666666</v>
      </c>
      <c r="I6" s="4">
        <f t="shared" si="5"/>
        <v>0</v>
      </c>
      <c r="J6" s="4">
        <f t="shared" si="6"/>
        <v>0</v>
      </c>
      <c r="K6" s="4">
        <f t="shared" si="7"/>
        <v>-0.16666666666666666</v>
      </c>
      <c r="L6" s="4">
        <f t="shared" si="8"/>
        <v>2.1666666666687409</v>
      </c>
      <c r="M6" s="3">
        <f t="shared" si="9"/>
        <v>0</v>
      </c>
      <c r="N6" s="3">
        <f t="shared" si="10"/>
        <v>0</v>
      </c>
      <c r="O6" s="3">
        <f t="shared" si="11"/>
        <v>0</v>
      </c>
      <c r="P6" s="3">
        <f t="shared" si="12"/>
        <v>0</v>
      </c>
      <c r="Q6" s="3">
        <f t="shared" si="13"/>
        <v>0</v>
      </c>
      <c r="R6" s="3">
        <f t="shared" si="14"/>
        <v>0</v>
      </c>
      <c r="S6" s="3">
        <f t="shared" si="15"/>
        <v>0</v>
      </c>
      <c r="T6" s="3">
        <f t="shared" si="16"/>
        <v>0</v>
      </c>
      <c r="U6" s="3">
        <f t="shared" si="17"/>
        <v>0</v>
      </c>
      <c r="V6" s="3">
        <f t="shared" si="18"/>
        <v>0</v>
      </c>
      <c r="W6" s="3">
        <f t="shared" si="19"/>
        <v>-0.16666666666666666</v>
      </c>
      <c r="X6" s="3">
        <f t="shared" si="20"/>
        <v>0</v>
      </c>
      <c r="Y6" s="3">
        <f t="shared" si="21"/>
        <v>0</v>
      </c>
      <c r="Z6" s="3">
        <f t="shared" si="22"/>
        <v>0.16666666666666666</v>
      </c>
      <c r="AA6" s="3">
        <f t="shared" si="23"/>
        <v>-2.1666666666687409</v>
      </c>
    </row>
    <row r="7" spans="1:27" x14ac:dyDescent="0.4">
      <c r="A7">
        <f>Sheet1!I8</f>
        <v>0</v>
      </c>
      <c r="B7">
        <f>Sheet1!J8</f>
        <v>0</v>
      </c>
      <c r="C7">
        <f>Sheet1!K8</f>
        <v>-1</v>
      </c>
      <c r="D7">
        <f>Sheet1!L8</f>
        <v>1</v>
      </c>
      <c r="E7">
        <f>Sheet1!M8</f>
        <v>-5.9999999999988951</v>
      </c>
      <c r="F7" s="3">
        <f>Sheet1!N8</f>
        <v>0.38461538461538469</v>
      </c>
      <c r="H7" s="4">
        <f t="shared" si="4"/>
        <v>0</v>
      </c>
      <c r="I7" s="4">
        <f t="shared" si="5"/>
        <v>0</v>
      </c>
      <c r="J7" s="4">
        <f t="shared" si="6"/>
        <v>0</v>
      </c>
      <c r="K7" s="4">
        <f t="shared" si="7"/>
        <v>0</v>
      </c>
      <c r="L7" s="4">
        <f t="shared" si="8"/>
        <v>0</v>
      </c>
      <c r="M7" s="3">
        <f t="shared" si="9"/>
        <v>0</v>
      </c>
      <c r="N7" s="3">
        <f t="shared" si="10"/>
        <v>0</v>
      </c>
      <c r="O7" s="3">
        <f t="shared" si="11"/>
        <v>0</v>
      </c>
      <c r="P7" s="3">
        <f t="shared" si="12"/>
        <v>0</v>
      </c>
      <c r="Q7" s="3">
        <f t="shared" si="13"/>
        <v>0</v>
      </c>
      <c r="R7" s="3">
        <f t="shared" si="14"/>
        <v>0</v>
      </c>
      <c r="S7" s="3">
        <f t="shared" si="15"/>
        <v>0</v>
      </c>
      <c r="T7" s="3">
        <f t="shared" si="16"/>
        <v>0.38461538461538469</v>
      </c>
      <c r="U7" s="3">
        <f t="shared" si="17"/>
        <v>-0.38461538461538469</v>
      </c>
      <c r="V7" s="3">
        <f t="shared" si="18"/>
        <v>2.3076923076918834</v>
      </c>
      <c r="W7" s="3">
        <f t="shared" si="19"/>
        <v>0</v>
      </c>
      <c r="X7" s="3">
        <f t="shared" si="20"/>
        <v>0</v>
      </c>
      <c r="Y7" s="3">
        <f t="shared" si="21"/>
        <v>-0.38461538461538469</v>
      </c>
      <c r="Z7" s="3">
        <f t="shared" si="22"/>
        <v>0.38461538461538469</v>
      </c>
      <c r="AA7" s="3">
        <f t="shared" si="23"/>
        <v>-2.3076923076918834</v>
      </c>
    </row>
    <row r="8" spans="1:27" x14ac:dyDescent="0.4">
      <c r="A8">
        <f>Sheet1!I9</f>
        <v>0</v>
      </c>
      <c r="B8">
        <f>Sheet1!J9</f>
        <v>1</v>
      </c>
      <c r="C8">
        <f>Sheet1!K9</f>
        <v>-1</v>
      </c>
      <c r="D8">
        <f>Sheet1!L9</f>
        <v>0</v>
      </c>
      <c r="E8">
        <f>Sheet1!M9</f>
        <v>55.999999999992056</v>
      </c>
      <c r="F8" s="3">
        <f>Sheet1!N9</f>
        <v>0.14492753623188406</v>
      </c>
      <c r="H8" s="4">
        <f t="shared" si="4"/>
        <v>0</v>
      </c>
      <c r="I8" s="4">
        <f t="shared" si="5"/>
        <v>0</v>
      </c>
      <c r="J8" s="4">
        <f t="shared" si="6"/>
        <v>0</v>
      </c>
      <c r="K8" s="4">
        <f t="shared" si="7"/>
        <v>0</v>
      </c>
      <c r="L8" s="4">
        <f t="shared" si="8"/>
        <v>0</v>
      </c>
      <c r="M8" s="3">
        <f t="shared" si="9"/>
        <v>0</v>
      </c>
      <c r="N8" s="3">
        <f t="shared" si="10"/>
        <v>0.14492753623188406</v>
      </c>
      <c r="O8" s="3">
        <f t="shared" si="11"/>
        <v>-0.14492753623188406</v>
      </c>
      <c r="P8" s="3">
        <f t="shared" si="12"/>
        <v>0</v>
      </c>
      <c r="Q8" s="3">
        <f t="shared" si="13"/>
        <v>8.1159420289843567</v>
      </c>
      <c r="R8" s="3">
        <f t="shared" si="14"/>
        <v>0</v>
      </c>
      <c r="S8" s="3">
        <f t="shared" si="15"/>
        <v>-0.14492753623188406</v>
      </c>
      <c r="T8" s="3">
        <f t="shared" si="16"/>
        <v>0.14492753623188406</v>
      </c>
      <c r="U8" s="3">
        <f t="shared" si="17"/>
        <v>0</v>
      </c>
      <c r="V8" s="3">
        <f t="shared" si="18"/>
        <v>-8.1159420289843567</v>
      </c>
      <c r="W8" s="3">
        <f t="shared" si="19"/>
        <v>0</v>
      </c>
      <c r="X8" s="3">
        <f t="shared" si="20"/>
        <v>0</v>
      </c>
      <c r="Y8" s="3">
        <f t="shared" si="21"/>
        <v>0</v>
      </c>
      <c r="Z8" s="3">
        <f t="shared" si="22"/>
        <v>0</v>
      </c>
      <c r="AA8" s="3">
        <f t="shared" si="23"/>
        <v>0</v>
      </c>
    </row>
    <row r="9" spans="1:27" x14ac:dyDescent="0.4">
      <c r="A9">
        <f>Sheet1!I10</f>
        <v>0</v>
      </c>
      <c r="B9">
        <f>Sheet1!J10</f>
        <v>0</v>
      </c>
      <c r="C9">
        <f>Sheet1!K10</f>
        <v>0</v>
      </c>
      <c r="D9">
        <f>Sheet1!L10</f>
        <v>1</v>
      </c>
      <c r="E9">
        <f>Sheet1!M10</f>
        <v>4.1078251911130792E-12</v>
      </c>
      <c r="F9" s="3">
        <f>Sheet1!N10</f>
        <v>0.13333333333333333</v>
      </c>
      <c r="H9" s="4">
        <f t="shared" si="4"/>
        <v>0</v>
      </c>
      <c r="I9" s="4">
        <f t="shared" si="5"/>
        <v>0</v>
      </c>
      <c r="J9" s="4">
        <f t="shared" si="6"/>
        <v>0</v>
      </c>
      <c r="K9" s="4">
        <f t="shared" si="7"/>
        <v>0</v>
      </c>
      <c r="L9" s="4">
        <f t="shared" si="8"/>
        <v>0</v>
      </c>
      <c r="M9" s="3">
        <f t="shared" si="9"/>
        <v>0</v>
      </c>
      <c r="N9" s="3">
        <f t="shared" si="10"/>
        <v>0</v>
      </c>
      <c r="O9" s="3">
        <f t="shared" si="11"/>
        <v>0</v>
      </c>
      <c r="P9" s="3">
        <f t="shared" si="12"/>
        <v>0</v>
      </c>
      <c r="Q9" s="3">
        <f t="shared" si="13"/>
        <v>0</v>
      </c>
      <c r="R9" s="3">
        <f t="shared" si="14"/>
        <v>0</v>
      </c>
      <c r="S9" s="3">
        <f t="shared" si="15"/>
        <v>0</v>
      </c>
      <c r="T9" s="3">
        <f t="shared" si="16"/>
        <v>0</v>
      </c>
      <c r="U9" s="3">
        <f t="shared" si="17"/>
        <v>0</v>
      </c>
      <c r="V9" s="3">
        <f t="shared" si="18"/>
        <v>0</v>
      </c>
      <c r="W9" s="3">
        <f t="shared" si="19"/>
        <v>0</v>
      </c>
      <c r="X9" s="3">
        <f t="shared" si="20"/>
        <v>0</v>
      </c>
      <c r="Y9" s="3">
        <f t="shared" si="21"/>
        <v>0</v>
      </c>
      <c r="Z9" s="3">
        <f t="shared" si="22"/>
        <v>0.13333333333333333</v>
      </c>
      <c r="AA9" s="3">
        <f t="shared" si="23"/>
        <v>5.4771002548174386E-13</v>
      </c>
    </row>
    <row r="10" spans="1:27" x14ac:dyDescent="0.4">
      <c r="A10">
        <f>Sheet1!I11</f>
        <v>0</v>
      </c>
      <c r="B10">
        <f>Sheet1!J11</f>
        <v>0</v>
      </c>
      <c r="C10">
        <f>Sheet1!K11</f>
        <v>1</v>
      </c>
      <c r="D10">
        <f>Sheet1!L11</f>
        <v>0</v>
      </c>
      <c r="E10">
        <f>Sheet1!M11</f>
        <v>2.6645352591003757E-12</v>
      </c>
      <c r="F10" s="3">
        <f>Sheet1!N11</f>
        <v>0.12345679012345677</v>
      </c>
      <c r="H10" s="4">
        <f t="shared" si="4"/>
        <v>0</v>
      </c>
      <c r="I10" s="4">
        <f t="shared" si="5"/>
        <v>0</v>
      </c>
      <c r="J10" s="4">
        <f t="shared" si="6"/>
        <v>0</v>
      </c>
      <c r="K10" s="4">
        <f t="shared" si="7"/>
        <v>0</v>
      </c>
      <c r="L10" s="4">
        <f t="shared" si="8"/>
        <v>0</v>
      </c>
      <c r="M10" s="3">
        <f t="shared" si="9"/>
        <v>0</v>
      </c>
      <c r="N10" s="3">
        <f t="shared" si="10"/>
        <v>0</v>
      </c>
      <c r="O10" s="3">
        <f t="shared" si="11"/>
        <v>0</v>
      </c>
      <c r="P10" s="3">
        <f t="shared" si="12"/>
        <v>0</v>
      </c>
      <c r="Q10" s="3">
        <f t="shared" si="13"/>
        <v>0</v>
      </c>
      <c r="R10" s="3">
        <f t="shared" si="14"/>
        <v>0</v>
      </c>
      <c r="S10" s="3">
        <f t="shared" si="15"/>
        <v>0</v>
      </c>
      <c r="T10" s="3">
        <f t="shared" si="16"/>
        <v>0.12345679012345677</v>
      </c>
      <c r="U10" s="3">
        <f t="shared" si="17"/>
        <v>0</v>
      </c>
      <c r="V10" s="3">
        <f t="shared" si="18"/>
        <v>3.289549702593056E-13</v>
      </c>
      <c r="W10" s="3">
        <f t="shared" si="19"/>
        <v>0</v>
      </c>
      <c r="X10" s="3">
        <f t="shared" si="20"/>
        <v>0</v>
      </c>
      <c r="Y10" s="3">
        <f t="shared" si="21"/>
        <v>0</v>
      </c>
      <c r="Z10" s="3">
        <f t="shared" si="22"/>
        <v>0</v>
      </c>
      <c r="AA10" s="3">
        <f t="shared" si="23"/>
        <v>0</v>
      </c>
    </row>
    <row r="11" spans="1:27" x14ac:dyDescent="0.4">
      <c r="G11" s="9" t="s">
        <v>43</v>
      </c>
      <c r="H11" s="4">
        <f>SUM(H3:H10)</f>
        <v>0.49269692227438711</v>
      </c>
      <c r="I11" s="4">
        <f t="shared" ref="I11:Z11" si="24">SUM(I3:I10)</f>
        <v>-0.14084507042253522</v>
      </c>
      <c r="J11" s="4">
        <f>SUM(J3:J10)</f>
        <v>0</v>
      </c>
      <c r="K11" s="4">
        <f t="shared" si="24"/>
        <v>-0.16666666666666666</v>
      </c>
      <c r="L11" s="4">
        <f>SUM(L3:L10)</f>
        <v>0.47652582160351997</v>
      </c>
      <c r="M11" s="4">
        <f t="shared" si="24"/>
        <v>-0.14084507042253522</v>
      </c>
      <c r="N11" s="4">
        <f t="shared" si="24"/>
        <v>0.57989025371324276</v>
      </c>
      <c r="O11" s="4">
        <f t="shared" si="24"/>
        <v>-0.14492753623188406</v>
      </c>
      <c r="P11" s="4">
        <f t="shared" si="24"/>
        <v>0</v>
      </c>
      <c r="Q11" s="4">
        <f t="shared" si="24"/>
        <v>9.8060828740534145</v>
      </c>
      <c r="R11" s="4">
        <f t="shared" si="24"/>
        <v>0</v>
      </c>
      <c r="S11" s="4">
        <f t="shared" si="24"/>
        <v>-0.14492753623188406</v>
      </c>
      <c r="T11" s="4">
        <f t="shared" si="24"/>
        <v>0.65299971097072551</v>
      </c>
      <c r="U11" s="4">
        <f t="shared" si="24"/>
        <v>-0.38461538461538469</v>
      </c>
      <c r="V11" s="4">
        <f t="shared" si="24"/>
        <v>-5.8082497212921442</v>
      </c>
      <c r="W11" s="4">
        <f t="shared" si="24"/>
        <v>-0.16666666666666666</v>
      </c>
      <c r="X11" s="4">
        <f t="shared" si="24"/>
        <v>0</v>
      </c>
      <c r="Y11" s="4">
        <f t="shared" si="24"/>
        <v>-0.38461538461538469</v>
      </c>
      <c r="Z11" s="4">
        <f t="shared" si="24"/>
        <v>0.68461538461538463</v>
      </c>
      <c r="AA11" s="4">
        <f>SUM(AA3:AA10)</f>
        <v>-4.4743589743600767</v>
      </c>
    </row>
    <row r="12" spans="1:27" x14ac:dyDescent="0.4">
      <c r="H12" s="5" t="s">
        <v>26</v>
      </c>
      <c r="I12" s="5" t="s">
        <v>27</v>
      </c>
      <c r="J12" s="5" t="s">
        <v>28</v>
      </c>
      <c r="K12" s="5" t="s">
        <v>29</v>
      </c>
      <c r="L12" s="5" t="s">
        <v>30</v>
      </c>
      <c r="M12" s="6" t="s">
        <v>27</v>
      </c>
      <c r="N12" s="6" t="s">
        <v>31</v>
      </c>
      <c r="O12" s="6" t="s">
        <v>32</v>
      </c>
      <c r="P12" s="6" t="s">
        <v>33</v>
      </c>
      <c r="Q12" s="6" t="s">
        <v>34</v>
      </c>
      <c r="R12" s="7" t="s">
        <v>28</v>
      </c>
      <c r="S12" s="7" t="s">
        <v>35</v>
      </c>
      <c r="T12" s="7" t="s">
        <v>36</v>
      </c>
      <c r="U12" s="7" t="s">
        <v>37</v>
      </c>
      <c r="V12" s="7" t="s">
        <v>38</v>
      </c>
      <c r="W12" s="8" t="s">
        <v>29</v>
      </c>
      <c r="X12" s="8" t="s">
        <v>39</v>
      </c>
      <c r="Y12" s="8" t="s">
        <v>40</v>
      </c>
      <c r="Z12" s="8" t="s">
        <v>41</v>
      </c>
      <c r="AA12" s="8" t="s">
        <v>42</v>
      </c>
    </row>
    <row r="15" spans="1:27" x14ac:dyDescent="0.4">
      <c r="B15" s="27" t="s">
        <v>60</v>
      </c>
      <c r="C15" s="27"/>
      <c r="D15" s="27"/>
      <c r="E15" s="27"/>
      <c r="F15" s="27"/>
      <c r="G15" s="27"/>
    </row>
    <row r="16" spans="1:27" x14ac:dyDescent="0.4">
      <c r="B16" s="14"/>
      <c r="C16" s="14" t="s">
        <v>8</v>
      </c>
      <c r="D16" s="14" t="s">
        <v>9</v>
      </c>
      <c r="E16" s="14" t="s">
        <v>10</v>
      </c>
      <c r="F16" s="14" t="s">
        <v>44</v>
      </c>
      <c r="G16" s="14" t="s">
        <v>45</v>
      </c>
      <c r="J16" s="28" t="s">
        <v>58</v>
      </c>
      <c r="K16" s="28"/>
      <c r="L16" s="28"/>
      <c r="M16" s="28"/>
      <c r="O16" t="s">
        <v>6</v>
      </c>
      <c r="Q16" s="11" t="s">
        <v>46</v>
      </c>
    </row>
    <row r="17" spans="2:17" x14ac:dyDescent="0.4">
      <c r="B17" s="14" t="s">
        <v>8</v>
      </c>
      <c r="C17" s="23">
        <f>H11</f>
        <v>0.49269692227438711</v>
      </c>
      <c r="D17" s="23">
        <f>I11</f>
        <v>-0.14084507042253522</v>
      </c>
      <c r="E17" s="23">
        <f>J11</f>
        <v>0</v>
      </c>
      <c r="F17" s="23">
        <f>K11</f>
        <v>-0.16666666666666666</v>
      </c>
      <c r="G17" s="24">
        <f>L11</f>
        <v>0.47652582160351997</v>
      </c>
      <c r="J17" s="10">
        <f t="array" ref="J17:M20">MINVERSE(C17:F20)</f>
        <v>2.6561015611071923</v>
      </c>
      <c r="K17">
        <v>0.85854991715993778</v>
      </c>
      <c r="L17">
        <v>0.85398483326030039</v>
      </c>
      <c r="M17">
        <v>1.1263832451723317</v>
      </c>
      <c r="O17" s="12">
        <f>-G17</f>
        <v>-0.47652582160351997</v>
      </c>
      <c r="Q17" s="13">
        <f t="array" ref="Q17:Q20">MMULT(J17:M20,O17:O20)</f>
        <v>0.31528753352646532</v>
      </c>
    </row>
    <row r="18" spans="2:17" x14ac:dyDescent="0.4">
      <c r="B18" s="14" t="s">
        <v>9</v>
      </c>
      <c r="C18" s="23">
        <f>M11</f>
        <v>-0.14084507042253522</v>
      </c>
      <c r="D18" s="23">
        <f>N11</f>
        <v>0.57989025371324276</v>
      </c>
      <c r="E18" s="23">
        <f>O11</f>
        <v>-0.14492753623188406</v>
      </c>
      <c r="F18" s="23">
        <f>P11</f>
        <v>0</v>
      </c>
      <c r="G18" s="24">
        <f>Q11</f>
        <v>9.8060828740534145</v>
      </c>
      <c r="J18">
        <v>0.85854991715993778</v>
      </c>
      <c r="K18" s="10">
        <v>2.1578581956325062</v>
      </c>
      <c r="L18">
        <v>0.8997490496922792</v>
      </c>
      <c r="M18">
        <v>0.71448727366755738</v>
      </c>
      <c r="O18" s="12">
        <f>-G18</f>
        <v>-9.8060828740534145</v>
      </c>
      <c r="Q18" s="13">
        <v>-13.146417789381445</v>
      </c>
    </row>
    <row r="19" spans="2:17" x14ac:dyDescent="0.4">
      <c r="B19" s="14" t="s">
        <v>10</v>
      </c>
      <c r="C19" s="23">
        <f>R11</f>
        <v>0</v>
      </c>
      <c r="D19" s="23">
        <f>S11</f>
        <v>-0.14492753623188406</v>
      </c>
      <c r="E19" s="23">
        <f>T11</f>
        <v>0.65299971097072551</v>
      </c>
      <c r="F19" s="23">
        <f>U11</f>
        <v>-0.38461538461538469</v>
      </c>
      <c r="G19" s="24">
        <f>V11</f>
        <v>-5.8082497212921442</v>
      </c>
      <c r="J19">
        <v>0.8539848332603005</v>
      </c>
      <c r="K19">
        <v>0.8997490496922792</v>
      </c>
      <c r="L19" s="10">
        <v>2.7701854399954677</v>
      </c>
      <c r="M19">
        <v>1.7641828844990248</v>
      </c>
      <c r="O19" s="12">
        <f>-G19</f>
        <v>5.8082497212921442</v>
      </c>
      <c r="Q19" s="13">
        <v>14.753556760012287</v>
      </c>
    </row>
    <row r="20" spans="2:17" x14ac:dyDescent="0.4">
      <c r="B20" s="14" t="s">
        <v>44</v>
      </c>
      <c r="C20" s="23">
        <f>W11</f>
        <v>-0.16666666666666666</v>
      </c>
      <c r="D20" s="23">
        <f>X11</f>
        <v>0</v>
      </c>
      <c r="E20" s="23">
        <f>Y11</f>
        <v>-0.38461538461538469</v>
      </c>
      <c r="F20" s="23">
        <f>Z11</f>
        <v>0.68461538461538463</v>
      </c>
      <c r="G20" s="24">
        <f>AA11</f>
        <v>-4.4743589743600767</v>
      </c>
      <c r="J20">
        <v>1.1263832451723317</v>
      </c>
      <c r="K20">
        <v>0.7144872736675576</v>
      </c>
      <c r="L20">
        <v>1.7641828844990253</v>
      </c>
      <c r="M20" s="10">
        <v>2.7260012869327914</v>
      </c>
      <c r="O20" s="12">
        <f>-G20</f>
        <v>4.4743589743600767</v>
      </c>
      <c r="Q20" s="13">
        <v>14.900850950117952</v>
      </c>
    </row>
    <row r="23" spans="2:17" x14ac:dyDescent="0.4">
      <c r="J23" t="str">
        <f>Sheet1!O15</f>
        <v>µ=</v>
      </c>
      <c r="K23">
        <f>Sheet1!P15</f>
        <v>7.6755870536783641</v>
      </c>
    </row>
    <row r="24" spans="2:17" x14ac:dyDescent="0.4">
      <c r="J24" s="21" t="s">
        <v>57</v>
      </c>
      <c r="K24" s="21"/>
      <c r="L24" s="21"/>
    </row>
    <row r="25" spans="2:17" x14ac:dyDescent="0.4">
      <c r="J25" s="18">
        <f>$J$17</f>
        <v>2.6561015611071923</v>
      </c>
      <c r="K25" s="14">
        <f>SQRT(J25)</f>
        <v>1.6297550616909255</v>
      </c>
      <c r="L25" s="14">
        <f>$K$23*K25</f>
        <v>12.509326852181651</v>
      </c>
    </row>
    <row r="26" spans="2:17" x14ac:dyDescent="0.4">
      <c r="J26" s="18">
        <f>$K$18</f>
        <v>2.1578581956325062</v>
      </c>
      <c r="K26" s="14">
        <f t="shared" ref="K26:K28" si="25">SQRT(J26)</f>
        <v>1.4689650083077221</v>
      </c>
      <c r="L26" s="14">
        <f t="shared" ref="L26:L28" si="26">$K$23*K26</f>
        <v>11.275168800073283</v>
      </c>
    </row>
    <row r="27" spans="2:17" x14ac:dyDescent="0.4">
      <c r="J27" s="18">
        <f>$L$19</f>
        <v>2.7701854399954677</v>
      </c>
      <c r="K27" s="14">
        <f t="shared" si="25"/>
        <v>1.6643874068243449</v>
      </c>
      <c r="L27" s="14">
        <f t="shared" si="26"/>
        <v>12.775150432126246</v>
      </c>
    </row>
    <row r="28" spans="2:17" x14ac:dyDescent="0.4">
      <c r="J28" s="18">
        <f>$M$20</f>
        <v>2.7260012869327914</v>
      </c>
      <c r="K28" s="14">
        <f t="shared" si="25"/>
        <v>1.6510606551343872</v>
      </c>
      <c r="L28" s="14">
        <f t="shared" si="26"/>
        <v>12.672859789387221</v>
      </c>
    </row>
  </sheetData>
  <mergeCells count="3">
    <mergeCell ref="J16:M16"/>
    <mergeCell ref="J24:L24"/>
    <mergeCell ref="B15:G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workbookViewId="0">
      <selection activeCell="J15" sqref="J15"/>
    </sheetView>
  </sheetViews>
  <sheetFormatPr defaultRowHeight="14.6" x14ac:dyDescent="0.4"/>
  <cols>
    <col min="6" max="6" width="14.921875" bestFit="1" customWidth="1"/>
    <col min="7" max="7" width="10.69140625" bestFit="1" customWidth="1"/>
    <col min="8" max="8" width="13.3046875" customWidth="1"/>
  </cols>
  <sheetData>
    <row r="1" spans="1:15" x14ac:dyDescent="0.4">
      <c r="A1" s="27" t="str">
        <f>Sheet1!I1</f>
        <v>коэффициент уравниния поправок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x14ac:dyDescent="0.4">
      <c r="A2" s="22" t="str">
        <f>Sheet1!I2</f>
        <v>dH1</v>
      </c>
      <c r="B2" s="22" t="str">
        <f>Sheet1!J2</f>
        <v>dH2</v>
      </c>
      <c r="C2" s="22" t="str">
        <f>Sheet1!K2</f>
        <v>dH3</v>
      </c>
      <c r="D2" s="22" t="str">
        <f>Sheet1!L2</f>
        <v>4dH4</v>
      </c>
      <c r="E2" s="22" t="str">
        <f>Sheet1!M2</f>
        <v>l, mm</v>
      </c>
      <c r="F2" s="22" t="str">
        <f>Sheet1!N2</f>
        <v>P</v>
      </c>
      <c r="G2" s="22" t="str">
        <f>Sheet1!O2</f>
        <v>поправка,м</v>
      </c>
      <c r="H2" s="22" t="str">
        <f>Sheet1!P2</f>
        <v>h'</v>
      </c>
      <c r="I2" s="22" t="str">
        <f>Sheet1!Q2</f>
        <v>V^2</v>
      </c>
      <c r="J2" s="22" t="str">
        <f>Sheet1!R2</f>
        <v>V^2*P</v>
      </c>
      <c r="L2" s="27" t="str">
        <f>Sheet2!J16</f>
        <v>Обратная Матрица</v>
      </c>
      <c r="M2" s="27"/>
      <c r="N2" s="27"/>
      <c r="O2" s="27"/>
    </row>
    <row r="3" spans="1:15" x14ac:dyDescent="0.4">
      <c r="A3" s="22">
        <f>Sheet1!I3</f>
        <v>0.31528753352646532</v>
      </c>
      <c r="B3" s="22">
        <f>Sheet1!J3</f>
        <v>-13.146417789381445</v>
      </c>
      <c r="C3" s="22">
        <f>Sheet1!K3</f>
        <v>14.753556760012287</v>
      </c>
      <c r="D3" s="22">
        <f>Sheet1!L3</f>
        <v>14.900850950117952</v>
      </c>
      <c r="E3" s="22">
        <f>Sheet1!M3</f>
        <v>0</v>
      </c>
      <c r="F3" s="22">
        <f>Sheet1!N3</f>
        <v>0</v>
      </c>
      <c r="G3" s="22">
        <f>Sheet1!O3</f>
        <v>0</v>
      </c>
      <c r="H3" s="22">
        <f>Sheet1!P3</f>
        <v>0</v>
      </c>
      <c r="I3" s="22">
        <f>Sheet1!Q3</f>
        <v>0</v>
      </c>
      <c r="J3" s="22">
        <f>Sheet1!R3</f>
        <v>0</v>
      </c>
      <c r="L3" s="14">
        <f>Sheet2!J17</f>
        <v>2.6561015611071923</v>
      </c>
      <c r="M3" s="14">
        <f>Sheet2!K17</f>
        <v>0.85854991715993778</v>
      </c>
      <c r="N3" s="14">
        <f>Sheet2!L17</f>
        <v>0.85398483326030039</v>
      </c>
      <c r="O3" s="14">
        <f>Sheet2!M17</f>
        <v>1.1263832451723317</v>
      </c>
    </row>
    <row r="4" spans="1:15" x14ac:dyDescent="0.4">
      <c r="A4" s="22">
        <f>Sheet1!I4</f>
        <v>1</v>
      </c>
      <c r="B4" s="22">
        <f>Sheet1!J4</f>
        <v>0</v>
      </c>
      <c r="C4" s="22">
        <f>Sheet1!K4</f>
        <v>0</v>
      </c>
      <c r="D4" s="22">
        <f>Sheet1!L4</f>
        <v>0</v>
      </c>
      <c r="E4" s="16">
        <f>Sheet1!M4</f>
        <v>1.1546319456101628E-11</v>
      </c>
      <c r="F4" s="25">
        <f>Sheet1!N4</f>
        <v>0.1851851851851852</v>
      </c>
      <c r="G4" s="16">
        <f>Sheet1!O4</f>
        <v>3.1528753353801166E-4</v>
      </c>
      <c r="H4" s="16">
        <f>Sheet1!P4</f>
        <v>4.3003152875335378</v>
      </c>
      <c r="I4" s="22">
        <f>Sheet1!Q4</f>
        <v>9.9406228804482813E-2</v>
      </c>
      <c r="J4" s="22">
        <f>Sheet1!R4</f>
        <v>1.8408560889719042E-2</v>
      </c>
      <c r="L4" s="14">
        <f>Sheet2!J18</f>
        <v>0.85854991715993778</v>
      </c>
      <c r="M4" s="14">
        <f>Sheet2!K18</f>
        <v>2.1578581956325062</v>
      </c>
      <c r="N4" s="14">
        <f>Sheet2!L18</f>
        <v>0.8997490496922792</v>
      </c>
      <c r="O4" s="14">
        <f>Sheet2!M18</f>
        <v>0.71448727366755738</v>
      </c>
    </row>
    <row r="5" spans="1:15" x14ac:dyDescent="0.4">
      <c r="A5" s="22">
        <f>Sheet1!I5</f>
        <v>-1</v>
      </c>
      <c r="B5" s="22">
        <f>Sheet1!J5</f>
        <v>1</v>
      </c>
      <c r="C5" s="22">
        <f>Sheet1!K5</f>
        <v>0</v>
      </c>
      <c r="D5" s="22">
        <f>Sheet1!L5</f>
        <v>0</v>
      </c>
      <c r="E5" s="16">
        <f>Sheet1!M5</f>
        <v>11.99999999997825</v>
      </c>
      <c r="F5" s="25">
        <f>Sheet1!N5</f>
        <v>0.14084507042253522</v>
      </c>
      <c r="G5" s="16">
        <f>Sheet1!O5</f>
        <v>-1.4617053229296602E-3</v>
      </c>
      <c r="H5" s="16">
        <f>Sheet1!P5</f>
        <v>5.8095382946770711</v>
      </c>
      <c r="I5" s="22">
        <f>Sheet1!Q5</f>
        <v>2.1365824510809022</v>
      </c>
      <c r="J5" s="22">
        <f>Sheet1!R5</f>
        <v>0.30092710578604259</v>
      </c>
      <c r="L5" s="14">
        <f>Sheet2!J19</f>
        <v>0.8539848332603005</v>
      </c>
      <c r="M5" s="14">
        <f>Sheet2!K19</f>
        <v>0.8997490496922792</v>
      </c>
      <c r="N5" s="14">
        <f>Sheet2!L19</f>
        <v>2.7701854399954677</v>
      </c>
      <c r="O5" s="14">
        <f>Sheet2!M19</f>
        <v>1.7641828844990248</v>
      </c>
    </row>
    <row r="6" spans="1:15" x14ac:dyDescent="0.4">
      <c r="A6" s="22">
        <f>Sheet1!I6</f>
        <v>0</v>
      </c>
      <c r="B6" s="22">
        <f>Sheet1!J6</f>
        <v>1</v>
      </c>
      <c r="C6" s="22">
        <f>Sheet1!K6</f>
        <v>0</v>
      </c>
      <c r="D6" s="22">
        <f>Sheet1!L6</f>
        <v>0</v>
      </c>
      <c r="E6" s="16">
        <f>Sheet1!M6</f>
        <v>5.773159728050814E-12</v>
      </c>
      <c r="F6" s="25">
        <f>Sheet1!N6</f>
        <v>0.29411764705882354</v>
      </c>
      <c r="G6" s="16">
        <f>Sheet1!O6</f>
        <v>-1.3146417789375671E-2</v>
      </c>
      <c r="H6" s="16">
        <f>Sheet1!P6</f>
        <v>3.886853582210624</v>
      </c>
      <c r="I6" s="22">
        <f>Sheet1!Q6</f>
        <v>172.82830069281312</v>
      </c>
      <c r="J6" s="22">
        <f>Sheet1!R6</f>
        <v>50.831853144945036</v>
      </c>
      <c r="L6" s="14">
        <f>Sheet2!J20</f>
        <v>1.1263832451723317</v>
      </c>
      <c r="M6" s="14">
        <f>Sheet2!K20</f>
        <v>0.7144872736675576</v>
      </c>
      <c r="N6" s="14">
        <f>Sheet2!L20</f>
        <v>1.7641828844990253</v>
      </c>
      <c r="O6" s="14">
        <f>Sheet2!M20</f>
        <v>2.7260012869327914</v>
      </c>
    </row>
    <row r="7" spans="1:15" x14ac:dyDescent="0.4">
      <c r="A7" s="22">
        <f>Sheet1!I7</f>
        <v>-1</v>
      </c>
      <c r="B7" s="22">
        <f>Sheet1!J7</f>
        <v>0</v>
      </c>
      <c r="C7" s="22">
        <f>Sheet1!K7</f>
        <v>0</v>
      </c>
      <c r="D7" s="22">
        <f>Sheet1!L7</f>
        <v>1</v>
      </c>
      <c r="E7" s="16">
        <f>Sheet1!M7</f>
        <v>-13.000000000012445</v>
      </c>
      <c r="F7" s="25">
        <f>Sheet1!N7</f>
        <v>0.16666666666666666</v>
      </c>
      <c r="G7" s="16">
        <f>Sheet1!O7</f>
        <v>1.585563416579042E-3</v>
      </c>
      <c r="H7" s="16">
        <f>Sheet1!P7</f>
        <v>0.93458556341657895</v>
      </c>
      <c r="I7" s="22">
        <f>Sheet1!Q7</f>
        <v>2.5140113479938044</v>
      </c>
      <c r="J7" s="22">
        <f>Sheet1!R7</f>
        <v>0.4190018913323007</v>
      </c>
    </row>
    <row r="8" spans="1:15" x14ac:dyDescent="0.4">
      <c r="A8" s="22">
        <f>Sheet1!I8</f>
        <v>0</v>
      </c>
      <c r="B8" s="22">
        <f>Sheet1!J8</f>
        <v>0</v>
      </c>
      <c r="C8" s="22">
        <f>Sheet1!K8</f>
        <v>-1</v>
      </c>
      <c r="D8" s="22">
        <f>Sheet1!L8</f>
        <v>1</v>
      </c>
      <c r="E8" s="16">
        <f>Sheet1!M8</f>
        <v>-5.9999999999988951</v>
      </c>
      <c r="F8" s="25">
        <f>Sheet1!N8</f>
        <v>0.38461538461538469</v>
      </c>
      <c r="G8" s="16">
        <f>Sheet1!O8</f>
        <v>-5.8527058098932303E-3</v>
      </c>
      <c r="H8" s="16">
        <f>Sheet1!P8</f>
        <v>3.2801472941901069</v>
      </c>
      <c r="I8" s="22">
        <f>Sheet1!Q8</f>
        <v>34.254165297157968</v>
      </c>
      <c r="J8" s="22">
        <f>Sheet1!R8</f>
        <v>13.174678960445375</v>
      </c>
    </row>
    <row r="9" spans="1:15" x14ac:dyDescent="0.4">
      <c r="A9" s="22">
        <f>Sheet1!I9</f>
        <v>0</v>
      </c>
      <c r="B9" s="22">
        <f>Sheet1!J9</f>
        <v>1</v>
      </c>
      <c r="C9" s="22">
        <f>Sheet1!K9</f>
        <v>-1</v>
      </c>
      <c r="D9" s="22">
        <f>Sheet1!L9</f>
        <v>0</v>
      </c>
      <c r="E9" s="16">
        <f>Sheet1!M9</f>
        <v>55.999999999992056</v>
      </c>
      <c r="F9" s="25">
        <f>Sheet1!N9</f>
        <v>0.14492753623188406</v>
      </c>
      <c r="G9" s="16">
        <f>Sheet1!O9</f>
        <v>2.8100025450598323E-2</v>
      </c>
      <c r="H9" s="16">
        <f>Sheet1!P9</f>
        <v>8.155100025450599</v>
      </c>
      <c r="I9" s="22">
        <f>Sheet1!Q9</f>
        <v>789.61143032427356</v>
      </c>
      <c r="J9" s="22">
        <f>Sheet1!R9</f>
        <v>114.43643917743096</v>
      </c>
    </row>
    <row r="10" spans="1:15" x14ac:dyDescent="0.4">
      <c r="A10" s="22">
        <f>Sheet1!I10</f>
        <v>0</v>
      </c>
      <c r="B10" s="22">
        <f>Sheet1!J10</f>
        <v>0</v>
      </c>
      <c r="C10" s="22">
        <f>Sheet1!K10</f>
        <v>0</v>
      </c>
      <c r="D10" s="22">
        <f>Sheet1!L10</f>
        <v>1</v>
      </c>
      <c r="E10" s="16">
        <f>Sheet1!M10</f>
        <v>4.1078251911130792E-12</v>
      </c>
      <c r="F10" s="25">
        <f>Sheet1!N10</f>
        <v>0.13333333333333333</v>
      </c>
      <c r="G10" s="16">
        <f>Sheet1!O10</f>
        <v>1.4900850950122059E-2</v>
      </c>
      <c r="H10" s="16">
        <f>Sheet1!P10</f>
        <v>-0.62709914904987796</v>
      </c>
      <c r="I10" s="22">
        <f>Sheet1!Q10</f>
        <v>222.03535903775349</v>
      </c>
      <c r="J10" s="22">
        <f>Sheet1!R10</f>
        <v>29.604714538367134</v>
      </c>
    </row>
    <row r="11" spans="1:15" x14ac:dyDescent="0.4">
      <c r="A11" s="22">
        <f>Sheet1!I11</f>
        <v>0</v>
      </c>
      <c r="B11" s="22">
        <f>Sheet1!J11</f>
        <v>0</v>
      </c>
      <c r="C11" s="22">
        <f>Sheet1!K11</f>
        <v>1</v>
      </c>
      <c r="D11" s="22">
        <f>Sheet1!L11</f>
        <v>0</v>
      </c>
      <c r="E11" s="16">
        <f>Sheet1!M11</f>
        <v>2.6645352591003757E-12</v>
      </c>
      <c r="F11" s="25">
        <f>Sheet1!N11</f>
        <v>0.12345679012345677</v>
      </c>
      <c r="G11" s="16">
        <f>Sheet1!O11</f>
        <v>1.4753556760014951E-2</v>
      </c>
      <c r="H11" s="16">
        <f>Sheet1!P11</f>
        <v>-3.9072464432399849</v>
      </c>
      <c r="I11" s="22">
        <f>Sheet1!Q11</f>
        <v>217.66743707098288</v>
      </c>
      <c r="J11" s="22">
        <f>Sheet1!R11</f>
        <v>26.872523095183066</v>
      </c>
    </row>
    <row r="12" spans="1:15" x14ac:dyDescent="0.4">
      <c r="A12" s="22">
        <f>Sheet1!I12</f>
        <v>0</v>
      </c>
      <c r="B12" s="22">
        <f>Sheet1!J12</f>
        <v>0</v>
      </c>
      <c r="C12" s="22">
        <f>Sheet1!K12</f>
        <v>0</v>
      </c>
      <c r="D12" s="22">
        <f>Sheet1!L12</f>
        <v>0</v>
      </c>
      <c r="E12" s="22">
        <f>Sheet1!M12</f>
        <v>0</v>
      </c>
      <c r="F12" s="22">
        <f>Sheet1!N12</f>
        <v>0</v>
      </c>
      <c r="G12" s="22">
        <f>Sheet1!O12</f>
        <v>0</v>
      </c>
      <c r="H12" s="22">
        <f>Sheet1!P12</f>
        <v>0</v>
      </c>
      <c r="I12" s="26" t="str">
        <f>Sheet1!Q12</f>
        <v>∑</v>
      </c>
      <c r="J12" s="22">
        <f>Sheet1!R12</f>
        <v>235.65854647437965</v>
      </c>
    </row>
    <row r="14" spans="1:15" x14ac:dyDescent="0.4">
      <c r="A14" s="27" t="str">
        <f>Sheet2!B15</f>
        <v>Кооэффициент  нормальных уравниний</v>
      </c>
      <c r="B14" s="27"/>
      <c r="C14" s="27"/>
      <c r="D14" s="27"/>
      <c r="E14" s="27"/>
      <c r="F14" s="27"/>
    </row>
    <row r="15" spans="1:15" x14ac:dyDescent="0.4">
      <c r="A15" s="14">
        <f>Sheet2!B16</f>
        <v>0</v>
      </c>
      <c r="B15" s="14" t="str">
        <f>Sheet2!C16</f>
        <v>dH1</v>
      </c>
      <c r="C15" s="14" t="str">
        <f>Sheet2!D16</f>
        <v>dH2</v>
      </c>
      <c r="D15" s="14" t="str">
        <f>Sheet2!E16</f>
        <v>dH3</v>
      </c>
      <c r="E15" s="14" t="str">
        <f>Sheet2!F16</f>
        <v>dH4</v>
      </c>
      <c r="F15" s="14" t="str">
        <f>Sheet2!G16</f>
        <v>свободные член</v>
      </c>
    </row>
    <row r="16" spans="1:15" x14ac:dyDescent="0.4">
      <c r="A16" s="14" t="str">
        <f>Sheet2!B17</f>
        <v>dH1</v>
      </c>
      <c r="B16" s="14">
        <f>Sheet2!C17</f>
        <v>0.49269692227438711</v>
      </c>
      <c r="C16" s="14">
        <f>Sheet2!D17</f>
        <v>-0.14084507042253522</v>
      </c>
      <c r="D16" s="14">
        <f>Sheet2!E17</f>
        <v>0</v>
      </c>
      <c r="E16" s="14">
        <f>Sheet2!F17</f>
        <v>-0.16666666666666666</v>
      </c>
      <c r="F16" s="14">
        <f>Sheet2!G17</f>
        <v>0.47652582160351997</v>
      </c>
    </row>
    <row r="17" spans="1:6" x14ac:dyDescent="0.4">
      <c r="A17" s="14" t="str">
        <f>Sheet2!B18</f>
        <v>dH2</v>
      </c>
      <c r="B17" s="14">
        <f>Sheet2!C18</f>
        <v>-0.14084507042253522</v>
      </c>
      <c r="C17" s="14">
        <f>Sheet2!D18</f>
        <v>0.57989025371324276</v>
      </c>
      <c r="D17" s="14">
        <f>Sheet2!E18</f>
        <v>-0.14492753623188406</v>
      </c>
      <c r="E17" s="14">
        <f>Sheet2!F18</f>
        <v>0</v>
      </c>
      <c r="F17" s="14">
        <f>Sheet2!G18</f>
        <v>9.8060828740534145</v>
      </c>
    </row>
    <row r="18" spans="1:6" x14ac:dyDescent="0.4">
      <c r="A18" s="14" t="str">
        <f>Sheet2!B19</f>
        <v>dH3</v>
      </c>
      <c r="B18" s="14">
        <f>Sheet2!C19</f>
        <v>0</v>
      </c>
      <c r="C18" s="14">
        <f>Sheet2!D19</f>
        <v>-0.14492753623188406</v>
      </c>
      <c r="D18" s="14">
        <f>Sheet2!E19</f>
        <v>0.65299971097072551</v>
      </c>
      <c r="E18" s="14">
        <f>Sheet2!F19</f>
        <v>-0.38461538461538469</v>
      </c>
      <c r="F18" s="14">
        <f>Sheet2!G19</f>
        <v>-5.8082497212921442</v>
      </c>
    </row>
    <row r="19" spans="1:6" x14ac:dyDescent="0.4">
      <c r="A19" s="14" t="str">
        <f>Sheet2!B20</f>
        <v>dH4</v>
      </c>
      <c r="B19" s="14">
        <f>Sheet2!C20</f>
        <v>-0.16666666666666666</v>
      </c>
      <c r="C19" s="14">
        <f>Sheet2!D20</f>
        <v>0</v>
      </c>
      <c r="D19" s="14">
        <f>Sheet2!E20</f>
        <v>-0.38461538461538469</v>
      </c>
      <c r="E19" s="14">
        <f>Sheet2!F20</f>
        <v>0.68461538461538463</v>
      </c>
      <c r="F19" s="14">
        <f>Sheet2!G20</f>
        <v>-4.4743589743600767</v>
      </c>
    </row>
  </sheetData>
  <mergeCells count="3">
    <mergeCell ref="A1:J1"/>
    <mergeCell ref="A14:F14"/>
    <mergeCell ref="L2:O2"/>
  </mergeCells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Ufeli E.</dc:creator>
  <cp:lastModifiedBy>Kelvin Ufeli E.</cp:lastModifiedBy>
  <cp:lastPrinted>2016-11-18T20:17:03Z</cp:lastPrinted>
  <dcterms:created xsi:type="dcterms:W3CDTF">2016-11-15T20:26:43Z</dcterms:created>
  <dcterms:modified xsi:type="dcterms:W3CDTF">2016-11-19T14:26:53Z</dcterms:modified>
</cp:coreProperties>
</file>