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from hard drive\dell\"/>
    </mc:Choice>
  </mc:AlternateContent>
  <xr:revisionPtr revIDLastSave="0" documentId="13_ncr:1_{1053A80F-E76D-4956-A168-1A886970521B}" xr6:coauthVersionLast="45" xr6:coauthVersionMax="45" xr10:uidLastSave="{00000000-0000-0000-0000-000000000000}"/>
  <bookViews>
    <workbookView xWindow="-120" yWindow="480" windowWidth="20730" windowHeight="11160" activeTab="2" xr2:uid="{00000000-000D-0000-FFFF-FFFF00000000}"/>
  </bookViews>
  <sheets>
    <sheet name="Error Reading" sheetId="1" r:id="rId1"/>
    <sheet name="Reading_1" sheetId="2" r:id="rId2"/>
    <sheet name="Reading_2_(+ и - 0.5)" sheetId="4" r:id="rId3"/>
    <sheet name="+10MM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6" l="1"/>
  <c r="B22" i="6" l="1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O12" i="6"/>
  <c r="D1" i="6" l="1"/>
  <c r="I12" i="6" s="1"/>
  <c r="C18" i="6" s="1"/>
  <c r="E18" i="6" s="1"/>
  <c r="G15" i="4"/>
  <c r="G16" i="4"/>
  <c r="G17" i="4"/>
  <c r="G18" i="4"/>
  <c r="G19" i="4"/>
  <c r="G20" i="4"/>
  <c r="G21" i="4"/>
  <c r="G22" i="4"/>
  <c r="G14" i="4"/>
  <c r="G5" i="4"/>
  <c r="G6" i="4"/>
  <c r="G7" i="4"/>
  <c r="G25" i="4" s="1"/>
  <c r="G8" i="4"/>
  <c r="G9" i="4"/>
  <c r="G10" i="4"/>
  <c r="G11" i="4"/>
  <c r="G12" i="4"/>
  <c r="G13" i="4"/>
  <c r="G4" i="4"/>
  <c r="K15" i="4"/>
  <c r="J16" i="4" s="1"/>
  <c r="J15" i="4"/>
  <c r="K21" i="4" l="1"/>
  <c r="C21" i="6"/>
  <c r="C15" i="6"/>
  <c r="C17" i="6"/>
  <c r="C6" i="6"/>
  <c r="C9" i="6"/>
  <c r="C5" i="6"/>
  <c r="C10" i="6"/>
  <c r="C12" i="6"/>
  <c r="C11" i="6"/>
  <c r="C7" i="6"/>
  <c r="C16" i="6"/>
  <c r="C19" i="6"/>
  <c r="C14" i="6"/>
  <c r="C13" i="6"/>
  <c r="C8" i="6"/>
  <c r="C20" i="6"/>
  <c r="C4" i="6"/>
  <c r="C22" i="6"/>
  <c r="D18" i="6"/>
  <c r="P11" i="4"/>
  <c r="D22" i="6" l="1"/>
  <c r="E22" i="6"/>
  <c r="D7" i="6"/>
  <c r="E7" i="6"/>
  <c r="D4" i="6"/>
  <c r="E4" i="6"/>
  <c r="D11" i="6"/>
  <c r="E11" i="6"/>
  <c r="D21" i="6"/>
  <c r="E21" i="6"/>
  <c r="D6" i="6"/>
  <c r="E6" i="6"/>
  <c r="D13" i="6"/>
  <c r="E13" i="6"/>
  <c r="D5" i="6"/>
  <c r="M4" i="6" s="1"/>
  <c r="L7" i="6" s="1"/>
  <c r="E5" i="6"/>
  <c r="D15" i="6"/>
  <c r="E15" i="6"/>
  <c r="D14" i="6"/>
  <c r="E14" i="6"/>
  <c r="D9" i="6"/>
  <c r="E9" i="6"/>
  <c r="D20" i="6"/>
  <c r="E20" i="6"/>
  <c r="D19" i="6"/>
  <c r="E19" i="6"/>
  <c r="D12" i="6"/>
  <c r="E12" i="6"/>
  <c r="D8" i="6"/>
  <c r="E8" i="6"/>
  <c r="D16" i="6"/>
  <c r="E16" i="6"/>
  <c r="D10" i="6"/>
  <c r="E10" i="6"/>
  <c r="D17" i="6"/>
  <c r="E17" i="6"/>
  <c r="D25" i="6"/>
  <c r="D1" i="4"/>
  <c r="G1" i="4" s="1"/>
  <c r="C19" i="4" s="1"/>
  <c r="E19" i="4" s="1"/>
  <c r="O12" i="2"/>
  <c r="H1" i="2"/>
  <c r="I12" i="2" s="1"/>
  <c r="C4" i="2" s="1"/>
  <c r="D4" i="2" s="1"/>
  <c r="D1" i="1"/>
  <c r="G1" i="1" s="1"/>
  <c r="F20" i="6" l="1"/>
  <c r="F10" i="6"/>
  <c r="F9" i="6"/>
  <c r="F13" i="6"/>
  <c r="F21" i="6"/>
  <c r="F22" i="6"/>
  <c r="F17" i="6"/>
  <c r="F5" i="6"/>
  <c r="F6" i="6"/>
  <c r="F11" i="6"/>
  <c r="F8" i="6"/>
  <c r="F15" i="6"/>
  <c r="L9" i="6"/>
  <c r="L8" i="6"/>
  <c r="F18" i="6" s="1"/>
  <c r="C20" i="1"/>
  <c r="C16" i="1"/>
  <c r="C12" i="1"/>
  <c r="C8" i="1"/>
  <c r="C4" i="1"/>
  <c r="C23" i="1"/>
  <c r="C19" i="1"/>
  <c r="C15" i="1"/>
  <c r="C11" i="1"/>
  <c r="C18" i="1"/>
  <c r="C10" i="1"/>
  <c r="C21" i="1"/>
  <c r="C13" i="1"/>
  <c r="C5" i="1"/>
  <c r="C7" i="1"/>
  <c r="C22" i="1"/>
  <c r="C14" i="1"/>
  <c r="C6" i="1"/>
  <c r="C17" i="1"/>
  <c r="C9" i="1"/>
  <c r="D19" i="4"/>
  <c r="C7" i="4"/>
  <c r="E7" i="4" s="1"/>
  <c r="C8" i="4"/>
  <c r="E8" i="4" s="1"/>
  <c r="C9" i="4"/>
  <c r="E9" i="4" s="1"/>
  <c r="C10" i="4"/>
  <c r="E10" i="4" s="1"/>
  <c r="C14" i="4"/>
  <c r="E14" i="4" s="1"/>
  <c r="C18" i="4"/>
  <c r="E18" i="4" s="1"/>
  <c r="C22" i="4"/>
  <c r="E22" i="4" s="1"/>
  <c r="C6" i="4"/>
  <c r="E6" i="4" s="1"/>
  <c r="C13" i="4"/>
  <c r="E13" i="4" s="1"/>
  <c r="C17" i="4"/>
  <c r="E17" i="4" s="1"/>
  <c r="C21" i="4"/>
  <c r="E21" i="4" s="1"/>
  <c r="C4" i="4"/>
  <c r="E4" i="4" s="1"/>
  <c r="C5" i="4"/>
  <c r="E5" i="4" s="1"/>
  <c r="C12" i="4"/>
  <c r="E12" i="4" s="1"/>
  <c r="C16" i="4"/>
  <c r="E16" i="4" s="1"/>
  <c r="C20" i="4"/>
  <c r="E20" i="4" s="1"/>
  <c r="C11" i="4"/>
  <c r="E11" i="4" s="1"/>
  <c r="C15" i="4"/>
  <c r="E15" i="4" s="1"/>
  <c r="C21" i="2"/>
  <c r="D21" i="2" s="1"/>
  <c r="C19" i="2"/>
  <c r="D19" i="2" s="1"/>
  <c r="C17" i="2"/>
  <c r="D17" i="2" s="1"/>
  <c r="C15" i="2"/>
  <c r="D15" i="2" s="1"/>
  <c r="C13" i="2"/>
  <c r="D13" i="2" s="1"/>
  <c r="C11" i="2"/>
  <c r="D11" i="2" s="1"/>
  <c r="C9" i="2"/>
  <c r="D9" i="2" s="1"/>
  <c r="C7" i="2"/>
  <c r="D7" i="2" s="1"/>
  <c r="C5" i="2"/>
  <c r="D5" i="2" s="1"/>
  <c r="C22" i="2"/>
  <c r="D22" i="2" s="1"/>
  <c r="C20" i="2"/>
  <c r="D20" i="2" s="1"/>
  <c r="C16" i="2"/>
  <c r="D16" i="2" s="1"/>
  <c r="C14" i="2"/>
  <c r="D14" i="2" s="1"/>
  <c r="C10" i="2"/>
  <c r="D10" i="2" s="1"/>
  <c r="C8" i="2"/>
  <c r="D8" i="2" s="1"/>
  <c r="C18" i="2"/>
  <c r="D18" i="2" s="1"/>
  <c r="C12" i="2"/>
  <c r="D12" i="2" s="1"/>
  <c r="C6" i="2"/>
  <c r="D6" i="2" s="1"/>
  <c r="D10" i="1" l="1"/>
  <c r="D6" i="1"/>
  <c r="D5" i="1"/>
  <c r="D18" i="1"/>
  <c r="D23" i="1"/>
  <c r="D16" i="1"/>
  <c r="D7" i="1"/>
  <c r="D12" i="1"/>
  <c r="H19" i="4"/>
  <c r="D14" i="1"/>
  <c r="D13" i="1"/>
  <c r="D11" i="1"/>
  <c r="D20" i="1"/>
  <c r="F16" i="6"/>
  <c r="D17" i="1"/>
  <c r="D19" i="1"/>
  <c r="D9" i="1"/>
  <c r="D22" i="1"/>
  <c r="D21" i="1"/>
  <c r="D15" i="1"/>
  <c r="D8" i="1"/>
  <c r="F7" i="6"/>
  <c r="F14" i="6"/>
  <c r="F4" i="6"/>
  <c r="F19" i="6"/>
  <c r="E6" i="2"/>
  <c r="E22" i="2"/>
  <c r="E18" i="2"/>
  <c r="E16" i="2"/>
  <c r="E7" i="2"/>
  <c r="E15" i="2"/>
  <c r="E8" i="2"/>
  <c r="E20" i="2"/>
  <c r="E9" i="2"/>
  <c r="E17" i="2"/>
  <c r="E10" i="2"/>
  <c r="E11" i="2"/>
  <c r="E19" i="2"/>
  <c r="E26" i="1"/>
  <c r="D4" i="1"/>
  <c r="E12" i="2"/>
  <c r="E14" i="2"/>
  <c r="E5" i="2"/>
  <c r="E13" i="2"/>
  <c r="E21" i="2"/>
  <c r="D12" i="4"/>
  <c r="D8" i="4"/>
  <c r="D5" i="4"/>
  <c r="D7" i="4"/>
  <c r="C24" i="4"/>
  <c r="D4" i="4"/>
  <c r="D10" i="4"/>
  <c r="D15" i="4"/>
  <c r="D17" i="4"/>
  <c r="D18" i="4"/>
  <c r="D11" i="4"/>
  <c r="D13" i="4"/>
  <c r="D14" i="4"/>
  <c r="D20" i="4"/>
  <c r="D6" i="4"/>
  <c r="D16" i="4"/>
  <c r="D21" i="4"/>
  <c r="D22" i="4"/>
  <c r="D9" i="4"/>
  <c r="H25" i="2"/>
  <c r="E4" i="2"/>
  <c r="H16" i="4" l="1"/>
  <c r="H7" i="4"/>
  <c r="L4" i="1"/>
  <c r="K7" i="1" s="1"/>
  <c r="K8" i="1" s="1"/>
  <c r="H13" i="4"/>
  <c r="H6" i="4"/>
  <c r="H10" i="4"/>
  <c r="H22" i="4"/>
  <c r="H18" i="4"/>
  <c r="H8" i="4"/>
  <c r="H15" i="4"/>
  <c r="H9" i="4"/>
  <c r="H11" i="4"/>
  <c r="H5" i="4"/>
  <c r="H20" i="4"/>
  <c r="H4" i="4"/>
  <c r="H21" i="4"/>
  <c r="H14" i="4"/>
  <c r="H17" i="4"/>
  <c r="H12" i="4"/>
  <c r="M4" i="2"/>
  <c r="L7" i="2" s="1"/>
  <c r="N4" i="4"/>
  <c r="M7" i="4" s="1"/>
  <c r="H23" i="4" l="1"/>
  <c r="E7" i="1"/>
  <c r="E14" i="1"/>
  <c r="E11" i="1"/>
  <c r="E17" i="1"/>
  <c r="E12" i="1"/>
  <c r="E13" i="1"/>
  <c r="E5" i="1"/>
  <c r="E9" i="1"/>
  <c r="E6" i="1"/>
  <c r="E18" i="1"/>
  <c r="E16" i="1"/>
  <c r="E4" i="1"/>
  <c r="E22" i="1"/>
  <c r="E15" i="1"/>
  <c r="E19" i="1"/>
  <c r="E20" i="1"/>
  <c r="E8" i="1"/>
  <c r="E10" i="1"/>
  <c r="E23" i="1"/>
  <c r="E21" i="1"/>
  <c r="L8" i="2"/>
  <c r="L9" i="2"/>
  <c r="M9" i="4"/>
  <c r="M8" i="4"/>
  <c r="F4" i="2" l="1"/>
  <c r="F7" i="2"/>
  <c r="F17" i="2"/>
  <c r="F19" i="2"/>
  <c r="F6" i="2"/>
  <c r="F13" i="2"/>
  <c r="F14" i="2"/>
  <c r="F8" i="2"/>
  <c r="F9" i="2"/>
  <c r="F10" i="2"/>
  <c r="F18" i="2"/>
  <c r="F12" i="2"/>
  <c r="F21" i="2"/>
  <c r="F22" i="2"/>
  <c r="F20" i="2"/>
  <c r="F11" i="2"/>
  <c r="F5" i="2"/>
  <c r="F16" i="2"/>
  <c r="F15" i="2"/>
  <c r="F19" i="4"/>
  <c r="F16" i="4"/>
  <c r="F7" i="4"/>
  <c r="F6" i="4"/>
  <c r="F22" i="4"/>
  <c r="F8" i="4"/>
  <c r="F5" i="4"/>
  <c r="F12" i="4"/>
  <c r="F13" i="4"/>
  <c r="F10" i="4"/>
  <c r="F18" i="4"/>
  <c r="F15" i="4"/>
  <c r="F11" i="4"/>
  <c r="F20" i="4"/>
  <c r="F21" i="4"/>
  <c r="F17" i="4"/>
  <c r="F9" i="4"/>
  <c r="F4" i="4"/>
  <c r="F14" i="4"/>
</calcChain>
</file>

<file path=xl/sharedStrings.xml><?xml version="1.0" encoding="utf-8"?>
<sst xmlns="http://schemas.openxmlformats.org/spreadsheetml/2006/main" count="73" uniqueCount="31">
  <si>
    <t>№</t>
  </si>
  <si>
    <t xml:space="preserve">n = </t>
  </si>
  <si>
    <t>∑X =</t>
  </si>
  <si>
    <t>Ẋ =</t>
  </si>
  <si>
    <t>Vi</t>
  </si>
  <si>
    <t>Растояние X (м)</t>
  </si>
  <si>
    <t>Control</t>
  </si>
  <si>
    <r>
      <rPr>
        <b/>
        <sz val="11"/>
        <color theme="1"/>
        <rFont val="Calibri"/>
        <family val="2"/>
      </rPr>
      <t>∑</t>
    </r>
    <r>
      <rPr>
        <b/>
        <sz val="11"/>
        <color theme="1"/>
        <rFont val="Calibri"/>
        <family val="2"/>
        <scheme val="minor"/>
      </rPr>
      <t>Vi =</t>
    </r>
  </si>
  <si>
    <t>m</t>
  </si>
  <si>
    <t>V^2</t>
  </si>
  <si>
    <t>n-1 =</t>
  </si>
  <si>
    <t>m =</t>
  </si>
  <si>
    <t>∑V^2=</t>
  </si>
  <si>
    <t>m*3 =</t>
  </si>
  <si>
    <t>MẊ</t>
  </si>
  <si>
    <t>m.3 =</t>
  </si>
  <si>
    <t>Растояние X_2 (м)</t>
  </si>
  <si>
    <t>Vi, m</t>
  </si>
  <si>
    <t>V^2, m</t>
  </si>
  <si>
    <t>MẊ =</t>
  </si>
  <si>
    <t>Control ∑Vi =</t>
  </si>
  <si>
    <t xml:space="preserve"> ∑Vi =</t>
  </si>
  <si>
    <t>P_1</t>
  </si>
  <si>
    <t>P_2</t>
  </si>
  <si>
    <t>∑P=</t>
  </si>
  <si>
    <t>XP, m</t>
  </si>
  <si>
    <t>∑XP=</t>
  </si>
  <si>
    <t>PV^2, m</t>
  </si>
  <si>
    <t>∑PV^2 =</t>
  </si>
  <si>
    <t>|Vi|</t>
  </si>
  <si>
    <t>|Vi|&lt;или=3.m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</si>
</sst>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165" fontId="0" fillId="0" borderId="0" xfId="0" applyNumberFormat="1"/>
    <xf numFmtId="0" fontId="1" fillId="0" borderId="0" xfId="0" applyFont="1"/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164" fontId="0" fillId="0" borderId="1" xfId="0" applyNumberFormat="1" applyBorder="1"/>
    <xf numFmtId="0" fontId="2" fillId="0" borderId="1" xfId="0" applyFon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568778</xdr:colOff>
      <xdr:row>0</xdr:row>
      <xdr:rowOff>51707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702878" y="17172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E4" sqref="E4"/>
    </sheetView>
  </sheetViews>
  <sheetFormatPr defaultRowHeight="15" x14ac:dyDescent="0.25"/>
  <cols>
    <col min="1" max="1" width="9.140625" style="1"/>
    <col min="2" max="2" width="14.85546875" style="3" customWidth="1"/>
    <col min="11" max="11" width="9.5703125" bestFit="1" customWidth="1"/>
  </cols>
  <sheetData>
    <row r="1" spans="1:12" x14ac:dyDescent="0.25">
      <c r="A1" s="7" t="s">
        <v>1</v>
      </c>
      <c r="B1" s="8">
        <v>20</v>
      </c>
      <c r="C1" s="9" t="s">
        <v>2</v>
      </c>
      <c r="D1" s="2">
        <f>SUM(B4:B23)</f>
        <v>63.684000000000005</v>
      </c>
      <c r="E1" t="s">
        <v>8</v>
      </c>
      <c r="F1" s="6" t="s">
        <v>3</v>
      </c>
      <c r="G1" s="2">
        <f>D1/20</f>
        <v>3.1842000000000001</v>
      </c>
      <c r="H1" t="s">
        <v>8</v>
      </c>
      <c r="J1" t="s">
        <v>10</v>
      </c>
      <c r="K1">
        <v>19</v>
      </c>
    </row>
    <row r="3" spans="1:12" x14ac:dyDescent="0.25">
      <c r="A3" s="4" t="s">
        <v>0</v>
      </c>
      <c r="B3" s="5" t="s">
        <v>5</v>
      </c>
      <c r="C3" s="4" t="s">
        <v>4</v>
      </c>
      <c r="D3" s="1" t="s">
        <v>9</v>
      </c>
      <c r="E3" s="1"/>
    </row>
    <row r="4" spans="1:12" x14ac:dyDescent="0.25">
      <c r="A4" s="1">
        <v>1</v>
      </c>
      <c r="B4" s="3">
        <v>3.2080000000000002</v>
      </c>
      <c r="C4" s="2">
        <f>B4-$G$1</f>
        <v>2.3800000000000043E-2</v>
      </c>
      <c r="D4" s="2">
        <f>(C4)^2</f>
        <v>5.6644000000000204E-4</v>
      </c>
      <c r="E4" s="2">
        <f>C4-$K$8</f>
        <v>-0.15276082893946052</v>
      </c>
      <c r="F4" s="10"/>
      <c r="K4" s="9" t="s">
        <v>12</v>
      </c>
      <c r="L4" s="2">
        <f>SUM(D4:D23)</f>
        <v>6.5811199999999972E-2</v>
      </c>
    </row>
    <row r="5" spans="1:12" x14ac:dyDescent="0.25">
      <c r="A5" s="1">
        <v>2</v>
      </c>
      <c r="B5" s="3">
        <v>3.2749999999999999</v>
      </c>
      <c r="C5" s="2">
        <f t="shared" ref="C5:C23" si="0">B5-$G$1</f>
        <v>9.079999999999977E-2</v>
      </c>
      <c r="D5" s="2">
        <f t="shared" ref="D5:D23" si="1">(C5)^2</f>
        <v>8.2446399999999576E-3</v>
      </c>
      <c r="E5" s="2">
        <f t="shared" ref="E5:E23" si="2">C5-$K$8</f>
        <v>-8.5760828939460798E-2</v>
      </c>
      <c r="F5" s="10"/>
    </row>
    <row r="6" spans="1:12" x14ac:dyDescent="0.25">
      <c r="A6" s="1">
        <v>3</v>
      </c>
      <c r="B6" s="3">
        <v>3.2</v>
      </c>
      <c r="C6" s="2">
        <f t="shared" si="0"/>
        <v>1.5800000000000036E-2</v>
      </c>
      <c r="D6" s="2">
        <f t="shared" si="1"/>
        <v>2.4964000000000117E-4</v>
      </c>
      <c r="E6" s="2">
        <f t="shared" si="2"/>
        <v>-0.16076082893946053</v>
      </c>
      <c r="F6" s="10"/>
    </row>
    <row r="7" spans="1:12" x14ac:dyDescent="0.25">
      <c r="A7" s="1">
        <v>4</v>
      </c>
      <c r="B7" s="3">
        <v>3.2</v>
      </c>
      <c r="C7" s="2">
        <f t="shared" si="0"/>
        <v>1.5800000000000036E-2</v>
      </c>
      <c r="D7" s="2">
        <f t="shared" si="1"/>
        <v>2.4964000000000117E-4</v>
      </c>
      <c r="E7" s="2">
        <f t="shared" si="2"/>
        <v>-0.16076082893946053</v>
      </c>
      <c r="F7" s="10"/>
      <c r="J7" t="s">
        <v>11</v>
      </c>
      <c r="K7" s="2">
        <f>SQRT(L4/K1)</f>
        <v>5.8853609646486858E-2</v>
      </c>
    </row>
    <row r="8" spans="1:12" x14ac:dyDescent="0.25">
      <c r="A8" s="1">
        <v>5</v>
      </c>
      <c r="B8" s="3">
        <v>3.1920000000000002</v>
      </c>
      <c r="C8" s="2">
        <f t="shared" si="0"/>
        <v>7.8000000000000291E-3</v>
      </c>
      <c r="D8" s="2">
        <f t="shared" si="1"/>
        <v>6.0840000000000454E-5</v>
      </c>
      <c r="E8" s="2">
        <f t="shared" si="2"/>
        <v>-0.16876082893946054</v>
      </c>
      <c r="F8" s="10"/>
      <c r="J8" t="s">
        <v>13</v>
      </c>
      <c r="K8" s="2">
        <f>K7*3</f>
        <v>0.17656082893946057</v>
      </c>
    </row>
    <row r="9" spans="1:12" x14ac:dyDescent="0.25">
      <c r="A9" s="1">
        <v>6</v>
      </c>
      <c r="B9" s="3">
        <v>2.97</v>
      </c>
      <c r="C9" s="2">
        <f t="shared" si="0"/>
        <v>-0.21419999999999995</v>
      </c>
      <c r="D9" s="2">
        <f t="shared" si="1"/>
        <v>4.5881639999999974E-2</v>
      </c>
      <c r="E9" s="2">
        <f t="shared" si="2"/>
        <v>-0.39076082893946051</v>
      </c>
      <c r="F9" s="10"/>
    </row>
    <row r="10" spans="1:12" x14ac:dyDescent="0.25">
      <c r="A10" s="1">
        <v>7</v>
      </c>
      <c r="B10" s="3">
        <v>3.1019999999999999</v>
      </c>
      <c r="C10" s="2">
        <f t="shared" si="0"/>
        <v>-8.2200000000000273E-2</v>
      </c>
      <c r="D10" s="2">
        <f t="shared" si="1"/>
        <v>6.7568400000000452E-3</v>
      </c>
      <c r="E10" s="2">
        <f t="shared" si="2"/>
        <v>-0.25876082893946084</v>
      </c>
      <c r="F10" s="10"/>
    </row>
    <row r="11" spans="1:12" x14ac:dyDescent="0.25">
      <c r="A11" s="1">
        <v>8</v>
      </c>
      <c r="B11" s="3">
        <v>3.2080000000000002</v>
      </c>
      <c r="C11" s="2">
        <f t="shared" si="0"/>
        <v>2.3800000000000043E-2</v>
      </c>
      <c r="D11" s="2">
        <f t="shared" si="1"/>
        <v>5.6644000000000204E-4</v>
      </c>
      <c r="E11" s="2">
        <f t="shared" si="2"/>
        <v>-0.15276082893946052</v>
      </c>
      <c r="F11" s="10"/>
    </row>
    <row r="12" spans="1:12" x14ac:dyDescent="0.25">
      <c r="A12" s="1">
        <v>9</v>
      </c>
      <c r="B12" s="3">
        <v>3.21</v>
      </c>
      <c r="C12" s="2">
        <f t="shared" si="0"/>
        <v>2.5799999999999823E-2</v>
      </c>
      <c r="D12" s="2">
        <f t="shared" si="1"/>
        <v>6.656399999999909E-4</v>
      </c>
      <c r="E12" s="2">
        <f t="shared" si="2"/>
        <v>-0.15076082893946074</v>
      </c>
      <c r="F12" s="10"/>
    </row>
    <row r="13" spans="1:12" x14ac:dyDescent="0.25">
      <c r="A13" s="1">
        <v>10</v>
      </c>
      <c r="B13" s="3">
        <v>3.1890000000000001</v>
      </c>
      <c r="C13" s="2">
        <f t="shared" si="0"/>
        <v>4.7999999999999154E-3</v>
      </c>
      <c r="D13" s="2">
        <f t="shared" si="1"/>
        <v>2.303999999999919E-5</v>
      </c>
      <c r="E13" s="2">
        <f t="shared" si="2"/>
        <v>-0.17176082893946065</v>
      </c>
      <c r="F13" s="10"/>
    </row>
    <row r="14" spans="1:12" x14ac:dyDescent="0.25">
      <c r="A14" s="1">
        <v>11</v>
      </c>
      <c r="B14" s="3">
        <v>3.1739999999999999</v>
      </c>
      <c r="C14" s="2">
        <f t="shared" si="0"/>
        <v>-1.0200000000000209E-2</v>
      </c>
      <c r="D14" s="2">
        <f t="shared" si="1"/>
        <v>1.0404000000000426E-4</v>
      </c>
      <c r="E14" s="2">
        <f t="shared" si="2"/>
        <v>-0.18676082893946078</v>
      </c>
      <c r="F14" s="10"/>
    </row>
    <row r="15" spans="1:12" x14ac:dyDescent="0.25">
      <c r="A15" s="1">
        <v>12</v>
      </c>
      <c r="B15" s="3">
        <v>3.1760000000000002</v>
      </c>
      <c r="C15" s="2">
        <f t="shared" si="0"/>
        <v>-8.1999999999999851E-3</v>
      </c>
      <c r="D15" s="2">
        <f t="shared" si="1"/>
        <v>6.7239999999999756E-5</v>
      </c>
      <c r="E15" s="2">
        <f t="shared" si="2"/>
        <v>-0.18476082893946055</v>
      </c>
      <c r="F15" s="10"/>
    </row>
    <row r="16" spans="1:12" x14ac:dyDescent="0.25">
      <c r="A16" s="1">
        <v>13</v>
      </c>
      <c r="B16" s="3">
        <v>3.194</v>
      </c>
      <c r="C16" s="2">
        <f t="shared" si="0"/>
        <v>9.7999999999998089E-3</v>
      </c>
      <c r="D16" s="2">
        <f t="shared" si="1"/>
        <v>9.6039999999996255E-5</v>
      </c>
      <c r="E16" s="2">
        <f t="shared" si="2"/>
        <v>-0.16676082893946076</v>
      </c>
      <c r="F16" s="10"/>
    </row>
    <row r="17" spans="1:6" x14ac:dyDescent="0.25">
      <c r="A17" s="1">
        <v>14</v>
      </c>
      <c r="B17" s="3">
        <v>3.21</v>
      </c>
      <c r="C17" s="2">
        <f t="shared" si="0"/>
        <v>2.5799999999999823E-2</v>
      </c>
      <c r="D17" s="2">
        <f t="shared" si="1"/>
        <v>6.656399999999909E-4</v>
      </c>
      <c r="E17" s="2">
        <f t="shared" si="2"/>
        <v>-0.15076082893946074</v>
      </c>
      <c r="F17" s="10"/>
    </row>
    <row r="18" spans="1:6" x14ac:dyDescent="0.25">
      <c r="A18" s="1">
        <v>15</v>
      </c>
      <c r="B18" s="3">
        <v>3.202</v>
      </c>
      <c r="C18" s="2">
        <f t="shared" si="0"/>
        <v>1.7799999999999816E-2</v>
      </c>
      <c r="D18" s="2">
        <f t="shared" si="1"/>
        <v>3.1683999999999342E-4</v>
      </c>
      <c r="E18" s="2">
        <f t="shared" si="2"/>
        <v>-0.15876082893946075</v>
      </c>
      <c r="F18" s="10"/>
    </row>
    <row r="19" spans="1:6" x14ac:dyDescent="0.25">
      <c r="A19" s="1">
        <v>16</v>
      </c>
      <c r="B19" s="3">
        <v>3.2040000000000002</v>
      </c>
      <c r="C19" s="2">
        <f t="shared" si="0"/>
        <v>1.980000000000004E-2</v>
      </c>
      <c r="D19" s="2">
        <f t="shared" si="1"/>
        <v>3.9204000000000159E-4</v>
      </c>
      <c r="E19" s="2">
        <f t="shared" si="2"/>
        <v>-0.15676082893946053</v>
      </c>
      <c r="F19" s="10"/>
    </row>
    <row r="20" spans="1:6" x14ac:dyDescent="0.25">
      <c r="A20" s="1">
        <v>17</v>
      </c>
      <c r="B20" s="3">
        <v>3.2130000000000001</v>
      </c>
      <c r="C20" s="2">
        <f t="shared" si="0"/>
        <v>2.8799999999999937E-2</v>
      </c>
      <c r="D20" s="2">
        <f t="shared" si="1"/>
        <v>8.294399999999964E-4</v>
      </c>
      <c r="E20" s="2">
        <f t="shared" si="2"/>
        <v>-0.14776082893946063</v>
      </c>
      <c r="F20" s="10"/>
    </row>
    <row r="21" spans="1:6" x14ac:dyDescent="0.25">
      <c r="A21" s="1">
        <v>18</v>
      </c>
      <c r="B21" s="3">
        <v>3.1789999999999998</v>
      </c>
      <c r="C21" s="2">
        <f t="shared" si="0"/>
        <v>-5.2000000000003155E-3</v>
      </c>
      <c r="D21" s="2">
        <f t="shared" si="1"/>
        <v>2.7040000000003282E-5</v>
      </c>
      <c r="E21" s="2">
        <f t="shared" si="2"/>
        <v>-0.18176082893946088</v>
      </c>
      <c r="F21" s="10"/>
    </row>
    <row r="22" spans="1:6" x14ac:dyDescent="0.25">
      <c r="A22" s="1">
        <v>19</v>
      </c>
      <c r="B22" s="3">
        <v>3.1880000000000002</v>
      </c>
      <c r="C22" s="2">
        <f t="shared" si="0"/>
        <v>3.8000000000000256E-3</v>
      </c>
      <c r="D22" s="2">
        <f t="shared" si="1"/>
        <v>1.4440000000000194E-5</v>
      </c>
      <c r="E22" s="2">
        <f t="shared" si="2"/>
        <v>-0.17276082893946054</v>
      </c>
      <c r="F22" s="10"/>
    </row>
    <row r="23" spans="1:6" x14ac:dyDescent="0.25">
      <c r="A23" s="1">
        <v>20</v>
      </c>
      <c r="B23" s="3">
        <v>3.19</v>
      </c>
      <c r="C23" s="2">
        <f t="shared" si="0"/>
        <v>5.7999999999998053E-3</v>
      </c>
      <c r="D23" s="2">
        <f t="shared" si="1"/>
        <v>3.363999999999774E-5</v>
      </c>
      <c r="E23" s="2">
        <f t="shared" si="2"/>
        <v>-0.17076082893946076</v>
      </c>
      <c r="F23" s="10"/>
    </row>
    <row r="26" spans="1:6" x14ac:dyDescent="0.25">
      <c r="C26" t="s">
        <v>6</v>
      </c>
      <c r="D26" s="4" t="s">
        <v>7</v>
      </c>
      <c r="E26" s="2">
        <f>SUM(C4:C23)</f>
        <v>-1.7763568394002505E-15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workbookViewId="0">
      <selection activeCell="F4" sqref="F4"/>
    </sheetView>
  </sheetViews>
  <sheetFormatPr defaultRowHeight="15" x14ac:dyDescent="0.25"/>
  <cols>
    <col min="1" max="1" width="9.140625" style="1"/>
    <col min="2" max="2" width="14.85546875" style="3" customWidth="1"/>
    <col min="3" max="3" width="11.5703125" bestFit="1" customWidth="1"/>
    <col min="4" max="4" width="11.5703125" customWidth="1"/>
    <col min="6" max="6" width="12.5703125" bestFit="1" customWidth="1"/>
    <col min="7" max="7" width="10.28515625" customWidth="1"/>
    <col min="12" max="12" width="9.5703125" bestFit="1" customWidth="1"/>
  </cols>
  <sheetData>
    <row r="1" spans="1:15" x14ac:dyDescent="0.25">
      <c r="A1" s="7" t="s">
        <v>1</v>
      </c>
      <c r="B1" s="8">
        <v>19</v>
      </c>
      <c r="G1" s="9" t="s">
        <v>2</v>
      </c>
      <c r="H1" s="2">
        <f>SUM(B4:B22)</f>
        <v>60.714000000000006</v>
      </c>
      <c r="I1" t="s">
        <v>8</v>
      </c>
    </row>
    <row r="3" spans="1:15" x14ac:dyDescent="0.25">
      <c r="A3" s="13" t="s">
        <v>0</v>
      </c>
      <c r="B3" s="14" t="s">
        <v>5</v>
      </c>
      <c r="C3" s="13" t="s">
        <v>4</v>
      </c>
      <c r="D3" s="13" t="s">
        <v>29</v>
      </c>
      <c r="E3" s="15" t="s">
        <v>9</v>
      </c>
      <c r="F3" s="15" t="s">
        <v>30</v>
      </c>
    </row>
    <row r="4" spans="1:15" x14ac:dyDescent="0.25">
      <c r="A4" s="15">
        <v>1</v>
      </c>
      <c r="B4" s="17">
        <v>3.2080000000000002</v>
      </c>
      <c r="C4" s="17">
        <f t="shared" ref="C4:C22" si="0">B4-$I$12</f>
        <v>1.2526315789473497E-2</v>
      </c>
      <c r="D4" s="17">
        <f>C4</f>
        <v>1.2526315789473497E-2</v>
      </c>
      <c r="E4" s="17">
        <f>(C4)^2</f>
        <v>1.5690858725761302E-4</v>
      </c>
      <c r="F4" s="17">
        <f>-D4+$L$8</f>
        <v>8.1054496458832198E-2</v>
      </c>
      <c r="G4" s="10"/>
      <c r="L4" s="9" t="s">
        <v>12</v>
      </c>
      <c r="M4" s="2">
        <f>SUM(E4:E22)</f>
        <v>1.7514736842105281E-2</v>
      </c>
    </row>
    <row r="5" spans="1:15" x14ac:dyDescent="0.25">
      <c r="A5" s="15">
        <v>2</v>
      </c>
      <c r="B5" s="17">
        <v>3.2749999999999999</v>
      </c>
      <c r="C5" s="17">
        <f t="shared" si="0"/>
        <v>7.9526315789473223E-2</v>
      </c>
      <c r="D5" s="17">
        <f t="shared" ref="D5:D7" si="1">C5</f>
        <v>7.9526315789473223E-2</v>
      </c>
      <c r="E5" s="17">
        <f t="shared" ref="E5:E22" si="2">(C5)^2</f>
        <v>6.3244349030470177E-3</v>
      </c>
      <c r="F5" s="17">
        <f t="shared" ref="F5:F22" si="3">-D5+$L$8</f>
        <v>1.4054496458832472E-2</v>
      </c>
      <c r="G5" s="10"/>
    </row>
    <row r="6" spans="1:15" x14ac:dyDescent="0.25">
      <c r="A6" s="15">
        <v>3</v>
      </c>
      <c r="B6" s="17">
        <v>3.2</v>
      </c>
      <c r="C6" s="17">
        <f t="shared" si="0"/>
        <v>4.5263157894734896E-3</v>
      </c>
      <c r="D6" s="17">
        <f t="shared" si="1"/>
        <v>4.5263157894734896E-3</v>
      </c>
      <c r="E6" s="17">
        <f t="shared" si="2"/>
        <v>2.048753462603702E-5</v>
      </c>
      <c r="F6" s="17">
        <f t="shared" si="3"/>
        <v>8.9054496458832205E-2</v>
      </c>
      <c r="G6" s="10"/>
    </row>
    <row r="7" spans="1:15" x14ac:dyDescent="0.25">
      <c r="A7" s="15">
        <v>4</v>
      </c>
      <c r="B7" s="17">
        <v>3.2</v>
      </c>
      <c r="C7" s="17">
        <f t="shared" si="0"/>
        <v>4.5263157894734896E-3</v>
      </c>
      <c r="D7" s="17">
        <f t="shared" si="1"/>
        <v>4.5263157894734896E-3</v>
      </c>
      <c r="E7" s="17">
        <f t="shared" si="2"/>
        <v>2.048753462603702E-5</v>
      </c>
      <c r="F7" s="17">
        <f t="shared" si="3"/>
        <v>8.9054496458832205E-2</v>
      </c>
      <c r="G7" s="10"/>
      <c r="K7" t="s">
        <v>11</v>
      </c>
      <c r="L7" s="2">
        <f>SQRT(M4/M12)</f>
        <v>3.1193604082768563E-2</v>
      </c>
    </row>
    <row r="8" spans="1:15" x14ac:dyDescent="0.25">
      <c r="A8" s="15">
        <v>5</v>
      </c>
      <c r="B8" s="17">
        <v>3.1920000000000002</v>
      </c>
      <c r="C8" s="17">
        <f t="shared" si="0"/>
        <v>-3.4736842105265175E-3</v>
      </c>
      <c r="D8" s="17">
        <f>-C8</f>
        <v>3.4736842105265175E-3</v>
      </c>
      <c r="E8" s="17">
        <f t="shared" si="2"/>
        <v>1.2066481994461236E-5</v>
      </c>
      <c r="F8" s="17">
        <f t="shared" si="3"/>
        <v>9.0107128037779177E-2</v>
      </c>
      <c r="G8" s="10"/>
      <c r="K8" t="s">
        <v>15</v>
      </c>
      <c r="L8" s="2">
        <f>L7*3</f>
        <v>9.3580812248305695E-2</v>
      </c>
    </row>
    <row r="9" spans="1:15" x14ac:dyDescent="0.25">
      <c r="A9" s="15">
        <v>6</v>
      </c>
      <c r="B9" s="17">
        <v>3.1019999999999999</v>
      </c>
      <c r="C9" s="17">
        <f t="shared" si="0"/>
        <v>-9.347368421052682E-2</v>
      </c>
      <c r="D9" s="17">
        <f>-C9</f>
        <v>9.347368421052682E-2</v>
      </c>
      <c r="E9" s="17">
        <f t="shared" si="2"/>
        <v>8.7373296398892911E-3</v>
      </c>
      <c r="F9" s="17">
        <f t="shared" si="3"/>
        <v>1.0712803777887525E-4</v>
      </c>
      <c r="G9" s="10"/>
      <c r="K9" s="1" t="s">
        <v>14</v>
      </c>
      <c r="L9" s="2">
        <f>L7/O12</f>
        <v>7.1563035727161012E-3</v>
      </c>
    </row>
    <row r="10" spans="1:15" x14ac:dyDescent="0.25">
      <c r="A10" s="15">
        <v>7</v>
      </c>
      <c r="B10" s="17">
        <v>3.2080000000000002</v>
      </c>
      <c r="C10" s="17">
        <f t="shared" si="0"/>
        <v>1.2526315789473497E-2</v>
      </c>
      <c r="D10" s="17">
        <f>C10</f>
        <v>1.2526315789473497E-2</v>
      </c>
      <c r="E10" s="17">
        <f t="shared" si="2"/>
        <v>1.5690858725761302E-4</v>
      </c>
      <c r="F10" s="17">
        <f t="shared" si="3"/>
        <v>8.1054496458832198E-2</v>
      </c>
      <c r="G10" s="10"/>
    </row>
    <row r="11" spans="1:15" x14ac:dyDescent="0.25">
      <c r="A11" s="15">
        <v>8</v>
      </c>
      <c r="B11" s="17">
        <v>3.21</v>
      </c>
      <c r="C11" s="17">
        <f t="shared" si="0"/>
        <v>1.4526315789473276E-2</v>
      </c>
      <c r="D11" s="17">
        <f>C11</f>
        <v>1.4526315789473276E-2</v>
      </c>
      <c r="E11" s="17">
        <f t="shared" si="2"/>
        <v>2.1101385041550063E-4</v>
      </c>
      <c r="F11" s="17">
        <f t="shared" si="3"/>
        <v>7.9054496458832418E-2</v>
      </c>
      <c r="G11" s="10"/>
    </row>
    <row r="12" spans="1:15" x14ac:dyDescent="0.25">
      <c r="A12" s="15">
        <v>9</v>
      </c>
      <c r="B12" s="17">
        <v>3.1890000000000001</v>
      </c>
      <c r="C12" s="17">
        <f t="shared" si="0"/>
        <v>-6.4736842105266312E-3</v>
      </c>
      <c r="D12" s="17">
        <f>-C12</f>
        <v>6.4736842105266312E-3</v>
      </c>
      <c r="E12" s="17">
        <f t="shared" si="2"/>
        <v>4.190858725762181E-5</v>
      </c>
      <c r="F12" s="17">
        <f t="shared" si="3"/>
        <v>8.7107128037779064E-2</v>
      </c>
      <c r="G12" s="10"/>
      <c r="H12" s="6" t="s">
        <v>3</v>
      </c>
      <c r="I12" s="2">
        <f>H1/19</f>
        <v>3.1954736842105267</v>
      </c>
      <c r="J12" t="s">
        <v>8</v>
      </c>
      <c r="L12" t="s">
        <v>10</v>
      </c>
      <c r="M12">
        <v>18</v>
      </c>
      <c r="O12">
        <f>SQRT(19)</f>
        <v>4.358898943540674</v>
      </c>
    </row>
    <row r="13" spans="1:15" x14ac:dyDescent="0.25">
      <c r="A13" s="15">
        <v>10</v>
      </c>
      <c r="B13" s="17">
        <v>3.1739999999999999</v>
      </c>
      <c r="C13" s="17">
        <f t="shared" si="0"/>
        <v>-2.1473684210526756E-2</v>
      </c>
      <c r="D13" s="17">
        <f t="shared" ref="D13:D22" si="4">-C13</f>
        <v>2.1473684210526756E-2</v>
      </c>
      <c r="E13" s="17">
        <f t="shared" si="2"/>
        <v>4.6111911357342607E-4</v>
      </c>
      <c r="F13" s="17">
        <f t="shared" si="3"/>
        <v>7.2107128037778939E-2</v>
      </c>
      <c r="G13" s="10"/>
    </row>
    <row r="14" spans="1:15" x14ac:dyDescent="0.25">
      <c r="A14" s="15">
        <v>11</v>
      </c>
      <c r="B14" s="17">
        <v>3.1760000000000002</v>
      </c>
      <c r="C14" s="17">
        <f t="shared" si="0"/>
        <v>-1.9473684210526532E-2</v>
      </c>
      <c r="D14" s="17">
        <f t="shared" si="4"/>
        <v>1.9473684210526532E-2</v>
      </c>
      <c r="E14" s="17">
        <f t="shared" si="2"/>
        <v>3.7922437673131037E-4</v>
      </c>
      <c r="F14" s="17">
        <f t="shared" si="3"/>
        <v>7.4107128037779163E-2</v>
      </c>
      <c r="G14" s="10"/>
    </row>
    <row r="15" spans="1:15" x14ac:dyDescent="0.25">
      <c r="A15" s="15">
        <v>12</v>
      </c>
      <c r="B15" s="17">
        <v>3.194</v>
      </c>
      <c r="C15" s="17">
        <f t="shared" si="0"/>
        <v>-1.4736842105267378E-3</v>
      </c>
      <c r="D15" s="17">
        <f t="shared" si="4"/>
        <v>1.4736842105267378E-3</v>
      </c>
      <c r="E15" s="17">
        <f t="shared" si="2"/>
        <v>2.1717451523558146E-6</v>
      </c>
      <c r="F15" s="17">
        <f t="shared" si="3"/>
        <v>9.2107128037778957E-2</v>
      </c>
      <c r="G15" s="10"/>
    </row>
    <row r="16" spans="1:15" x14ac:dyDescent="0.25">
      <c r="A16" s="15">
        <v>13</v>
      </c>
      <c r="B16" s="17">
        <v>3.21</v>
      </c>
      <c r="C16" s="17">
        <f t="shared" si="0"/>
        <v>1.4526315789473276E-2</v>
      </c>
      <c r="D16" s="17">
        <f>C16</f>
        <v>1.4526315789473276E-2</v>
      </c>
      <c r="E16" s="17">
        <f t="shared" si="2"/>
        <v>2.1101385041550063E-4</v>
      </c>
      <c r="F16" s="17">
        <f t="shared" si="3"/>
        <v>7.9054496458832418E-2</v>
      </c>
      <c r="G16" s="10"/>
    </row>
    <row r="17" spans="1:8" x14ac:dyDescent="0.25">
      <c r="A17" s="15">
        <v>14</v>
      </c>
      <c r="B17" s="17">
        <v>3.202</v>
      </c>
      <c r="C17" s="17">
        <f t="shared" si="0"/>
        <v>6.5263157894732693E-3</v>
      </c>
      <c r="D17" s="17">
        <f t="shared" ref="D17:D19" si="5">C17</f>
        <v>6.5263157894732693E-3</v>
      </c>
      <c r="E17" s="17">
        <f t="shared" si="2"/>
        <v>4.25927977839281E-5</v>
      </c>
      <c r="F17" s="17">
        <f t="shared" si="3"/>
        <v>8.7054496458832425E-2</v>
      </c>
      <c r="G17" s="10"/>
    </row>
    <row r="18" spans="1:8" x14ac:dyDescent="0.25">
      <c r="A18" s="15">
        <v>15</v>
      </c>
      <c r="B18" s="17">
        <v>3.2040000000000002</v>
      </c>
      <c r="C18" s="17">
        <f t="shared" si="0"/>
        <v>8.5263157894734931E-3</v>
      </c>
      <c r="D18" s="17">
        <f t="shared" si="5"/>
        <v>8.5263157894734931E-3</v>
      </c>
      <c r="E18" s="17">
        <f t="shared" si="2"/>
        <v>7.2698060941824992E-5</v>
      </c>
      <c r="F18" s="17">
        <f t="shared" si="3"/>
        <v>8.5054496458832202E-2</v>
      </c>
      <c r="G18" s="10"/>
    </row>
    <row r="19" spans="1:8" x14ac:dyDescent="0.25">
      <c r="A19" s="15">
        <v>16</v>
      </c>
      <c r="B19" s="17">
        <v>3.2130000000000001</v>
      </c>
      <c r="C19" s="17">
        <f t="shared" si="0"/>
        <v>1.752631578947339E-2</v>
      </c>
      <c r="D19" s="17">
        <f t="shared" si="5"/>
        <v>1.752631578947339E-2</v>
      </c>
      <c r="E19" s="17">
        <f t="shared" si="2"/>
        <v>3.0717174515234425E-4</v>
      </c>
      <c r="F19" s="17">
        <f t="shared" si="3"/>
        <v>7.6054496458832305E-2</v>
      </c>
      <c r="G19" s="10"/>
    </row>
    <row r="20" spans="1:8" x14ac:dyDescent="0.25">
      <c r="A20" s="15">
        <v>17</v>
      </c>
      <c r="B20" s="17">
        <v>3.1789999999999998</v>
      </c>
      <c r="C20" s="17">
        <f t="shared" si="0"/>
        <v>-1.6473684210526862E-2</v>
      </c>
      <c r="D20" s="17">
        <f t="shared" si="4"/>
        <v>1.6473684210526862E-2</v>
      </c>
      <c r="E20" s="17">
        <f t="shared" si="2"/>
        <v>2.7138227146816205E-4</v>
      </c>
      <c r="F20" s="17">
        <f t="shared" si="3"/>
        <v>7.7107128037778833E-2</v>
      </c>
      <c r="G20" s="10"/>
    </row>
    <row r="21" spans="1:8" x14ac:dyDescent="0.25">
      <c r="A21" s="15">
        <v>18</v>
      </c>
      <c r="B21" s="17">
        <v>3.1880000000000002</v>
      </c>
      <c r="C21" s="17">
        <f t="shared" si="0"/>
        <v>-7.4736842105265211E-3</v>
      </c>
      <c r="D21" s="17">
        <f t="shared" si="4"/>
        <v>7.4736842105265211E-3</v>
      </c>
      <c r="E21" s="17">
        <f t="shared" si="2"/>
        <v>5.5855955678673432E-5</v>
      </c>
      <c r="F21" s="17">
        <f t="shared" si="3"/>
        <v>8.6107128037779174E-2</v>
      </c>
      <c r="G21" s="10"/>
    </row>
    <row r="22" spans="1:8" x14ac:dyDescent="0.25">
      <c r="A22" s="15">
        <v>19</v>
      </c>
      <c r="B22" s="17">
        <v>3.19</v>
      </c>
      <c r="C22" s="17">
        <f t="shared" si="0"/>
        <v>-5.4736842105267414E-3</v>
      </c>
      <c r="D22" s="17">
        <f t="shared" si="4"/>
        <v>5.4736842105267414E-3</v>
      </c>
      <c r="E22" s="17">
        <f t="shared" si="2"/>
        <v>2.9961218836569756E-5</v>
      </c>
      <c r="F22" s="17">
        <f t="shared" si="3"/>
        <v>8.8107128037778953E-2</v>
      </c>
      <c r="G22" s="10"/>
    </row>
    <row r="25" spans="1:8" x14ac:dyDescent="0.25">
      <c r="G25" s="11" t="s">
        <v>20</v>
      </c>
      <c r="H25" s="2">
        <f>SUM(C4:C22)</f>
        <v>-6.2172489379008766E-15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"/>
  <sheetViews>
    <sheetView tabSelected="1" workbookViewId="0">
      <selection activeCell="K10" sqref="K10"/>
    </sheetView>
  </sheetViews>
  <sheetFormatPr defaultRowHeight="15" x14ac:dyDescent="0.25"/>
  <cols>
    <col min="1" max="1" width="9.140625" style="1"/>
    <col min="2" max="2" width="17.7109375" style="3" bestFit="1" customWidth="1"/>
    <col min="6" max="6" width="12.5703125" bestFit="1" customWidth="1"/>
    <col min="7" max="8" width="10.28515625" customWidth="1"/>
    <col min="13" max="13" width="9.5703125" bestFit="1" customWidth="1"/>
  </cols>
  <sheetData>
    <row r="1" spans="1:16" x14ac:dyDescent="0.25">
      <c r="A1" s="7" t="s">
        <v>1</v>
      </c>
      <c r="B1" s="8">
        <v>19</v>
      </c>
      <c r="C1" s="9" t="s">
        <v>2</v>
      </c>
      <c r="D1" s="2">
        <f>SUM(B4:B22)</f>
        <v>60.957999999999998</v>
      </c>
      <c r="E1" t="s">
        <v>8</v>
      </c>
      <c r="F1" s="9" t="s">
        <v>3</v>
      </c>
      <c r="G1" s="2">
        <f>D1/19</f>
        <v>3.208315789473684</v>
      </c>
      <c r="H1" t="s">
        <v>8</v>
      </c>
    </row>
    <row r="3" spans="1:16" x14ac:dyDescent="0.25">
      <c r="A3" s="13" t="s">
        <v>0</v>
      </c>
      <c r="B3" s="14" t="s">
        <v>16</v>
      </c>
      <c r="C3" s="13" t="s">
        <v>17</v>
      </c>
      <c r="D3" s="15" t="s">
        <v>18</v>
      </c>
      <c r="E3" s="15" t="s">
        <v>29</v>
      </c>
      <c r="F3" s="15" t="s">
        <v>30</v>
      </c>
      <c r="G3" s="16" t="s">
        <v>25</v>
      </c>
      <c r="H3" s="16" t="s">
        <v>27</v>
      </c>
    </row>
    <row r="4" spans="1:16" x14ac:dyDescent="0.25">
      <c r="A4" s="15">
        <v>1</v>
      </c>
      <c r="B4" s="17">
        <v>3.2080000000000002</v>
      </c>
      <c r="C4" s="17">
        <f>B4-$G$1</f>
        <v>-3.1578947368382515E-4</v>
      </c>
      <c r="D4" s="17">
        <f>(C4)^2</f>
        <v>9.9722991689507298E-8</v>
      </c>
      <c r="E4" s="17">
        <f>C4</f>
        <v>-3.1578947368382515E-4</v>
      </c>
      <c r="F4" s="17">
        <f>-D4+$M$8</f>
        <v>0.53619207910058919</v>
      </c>
      <c r="G4" s="23">
        <f>B4*$J$14</f>
        <v>3.2080000000000002</v>
      </c>
      <c r="H4" s="23">
        <f>$J$14*D4</f>
        <v>9.9722991689507298E-8</v>
      </c>
      <c r="M4" s="9" t="s">
        <v>12</v>
      </c>
      <c r="N4" s="2">
        <f>SUM(D4:D22)</f>
        <v>0.57500410526315782</v>
      </c>
    </row>
    <row r="5" spans="1:16" x14ac:dyDescent="0.25">
      <c r="A5" s="15">
        <v>2</v>
      </c>
      <c r="B5" s="17">
        <v>3.2749999999999999</v>
      </c>
      <c r="C5" s="17">
        <f>B5-$G$1</f>
        <v>6.6684210526315901E-2</v>
      </c>
      <c r="D5" s="17">
        <f t="shared" ref="D5:D22" si="0">(C5)^2</f>
        <v>4.4467839335180209E-3</v>
      </c>
      <c r="E5" s="17">
        <f t="shared" ref="E5:E21" si="1">C5</f>
        <v>6.6684210526315901E-2</v>
      </c>
      <c r="F5" s="17">
        <f t="shared" ref="F5:F22" si="2">-D5+$M$8</f>
        <v>0.53174539489006278</v>
      </c>
      <c r="G5" s="23">
        <f t="shared" ref="G5:G13" si="3">B5*$J$14</f>
        <v>3.2749999999999999</v>
      </c>
      <c r="H5" s="23">
        <f t="shared" ref="H5:H13" si="4">$J$14*D5</f>
        <v>4.4467839335180209E-3</v>
      </c>
    </row>
    <row r="6" spans="1:16" x14ac:dyDescent="0.25">
      <c r="A6" s="15">
        <v>3</v>
      </c>
      <c r="B6" s="17">
        <v>3.2</v>
      </c>
      <c r="C6" s="17">
        <f>B6-$G$1</f>
        <v>-8.3157894736838323E-3</v>
      </c>
      <c r="D6" s="17">
        <f t="shared" si="0"/>
        <v>6.9152354570630823E-5</v>
      </c>
      <c r="E6" s="17">
        <f>-C6</f>
        <v>8.3157894736838323E-3</v>
      </c>
      <c r="F6" s="17">
        <f t="shared" si="2"/>
        <v>0.53612302646901022</v>
      </c>
      <c r="G6" s="23">
        <f t="shared" si="3"/>
        <v>3.2</v>
      </c>
      <c r="H6" s="23">
        <f t="shared" si="4"/>
        <v>6.9152354570630823E-5</v>
      </c>
    </row>
    <row r="7" spans="1:16" x14ac:dyDescent="0.25">
      <c r="A7" s="15">
        <v>4</v>
      </c>
      <c r="B7" s="17">
        <v>3.2</v>
      </c>
      <c r="C7" s="17">
        <f>B7-$G$1</f>
        <v>-8.3157894736838323E-3</v>
      </c>
      <c r="D7" s="17">
        <f t="shared" si="0"/>
        <v>6.9152354570630823E-5</v>
      </c>
      <c r="E7" s="17">
        <f t="shared" ref="E7:E9" si="5">-C7</f>
        <v>8.3157894736838323E-3</v>
      </c>
      <c r="F7" s="17">
        <f t="shared" si="2"/>
        <v>0.53612302646901022</v>
      </c>
      <c r="G7" s="23">
        <f t="shared" si="3"/>
        <v>3.2</v>
      </c>
      <c r="H7" s="23">
        <f t="shared" si="4"/>
        <v>6.9152354570630823E-5</v>
      </c>
      <c r="L7" s="7" t="s">
        <v>11</v>
      </c>
      <c r="M7" s="2">
        <f>SQRT(N4/N11)</f>
        <v>0.17873072627452696</v>
      </c>
    </row>
    <row r="8" spans="1:16" x14ac:dyDescent="0.25">
      <c r="A8" s="15">
        <v>5</v>
      </c>
      <c r="B8" s="17">
        <v>3.1920000000000002</v>
      </c>
      <c r="C8" s="17">
        <f>B8-$G$1</f>
        <v>-1.6315789473683839E-2</v>
      </c>
      <c r="D8" s="17">
        <f t="shared" si="0"/>
        <v>2.6620498614957235E-4</v>
      </c>
      <c r="E8" s="17">
        <f t="shared" si="5"/>
        <v>1.6315789473683839E-2</v>
      </c>
      <c r="F8" s="17">
        <f t="shared" si="2"/>
        <v>0.53592597383743124</v>
      </c>
      <c r="G8" s="23">
        <f t="shared" si="3"/>
        <v>3.1920000000000002</v>
      </c>
      <c r="H8" s="23">
        <f t="shared" si="4"/>
        <v>2.6620498614957235E-4</v>
      </c>
      <c r="L8" s="7" t="s">
        <v>15</v>
      </c>
      <c r="M8" s="2">
        <f>M7*3</f>
        <v>0.53619217882358083</v>
      </c>
    </row>
    <row r="9" spans="1:16" x14ac:dyDescent="0.25">
      <c r="A9" s="15">
        <v>6</v>
      </c>
      <c r="B9" s="17">
        <v>3.1019999999999999</v>
      </c>
      <c r="C9" s="17">
        <f>B9-$G$1</f>
        <v>-0.10631578947368414</v>
      </c>
      <c r="D9" s="17">
        <f t="shared" si="0"/>
        <v>1.1303047091412728E-2</v>
      </c>
      <c r="E9" s="17">
        <f t="shared" si="5"/>
        <v>0.10631578947368414</v>
      </c>
      <c r="F9" s="17">
        <f t="shared" si="2"/>
        <v>0.52488913173216811</v>
      </c>
      <c r="G9" s="23">
        <f t="shared" si="3"/>
        <v>3.1019999999999999</v>
      </c>
      <c r="H9" s="23">
        <f t="shared" si="4"/>
        <v>1.1303047091412728E-2</v>
      </c>
      <c r="L9" s="7" t="s">
        <v>19</v>
      </c>
      <c r="M9" s="2">
        <f>M7/P11</f>
        <v>4.1003640733489097E-2</v>
      </c>
    </row>
    <row r="10" spans="1:16" x14ac:dyDescent="0.25">
      <c r="A10" s="15">
        <v>7</v>
      </c>
      <c r="B10" s="17">
        <v>3.2080000000000002</v>
      </c>
      <c r="C10" s="17">
        <f>B10-$G$1</f>
        <v>-3.1578947368382515E-4</v>
      </c>
      <c r="D10" s="17">
        <f t="shared" si="0"/>
        <v>9.9722991689507298E-8</v>
      </c>
      <c r="E10" s="17">
        <f t="shared" si="1"/>
        <v>-3.1578947368382515E-4</v>
      </c>
      <c r="F10" s="17">
        <f t="shared" si="2"/>
        <v>0.53619207910058919</v>
      </c>
      <c r="G10" s="23">
        <f t="shared" si="3"/>
        <v>3.2080000000000002</v>
      </c>
      <c r="H10" s="23">
        <f t="shared" si="4"/>
        <v>9.9722991689507298E-8</v>
      </c>
    </row>
    <row r="11" spans="1:16" x14ac:dyDescent="0.25">
      <c r="A11" s="15">
        <v>8</v>
      </c>
      <c r="B11" s="17">
        <v>3.21</v>
      </c>
      <c r="C11" s="17">
        <f>B11-$G$1</f>
        <v>1.6842105263159546E-3</v>
      </c>
      <c r="D11" s="17">
        <f t="shared" si="0"/>
        <v>2.8365650969534649E-6</v>
      </c>
      <c r="E11" s="17">
        <f t="shared" si="1"/>
        <v>1.6842105263159546E-3</v>
      </c>
      <c r="F11" s="17">
        <f t="shared" si="2"/>
        <v>0.53618934225848391</v>
      </c>
      <c r="G11" s="23">
        <f t="shared" si="3"/>
        <v>3.21</v>
      </c>
      <c r="H11" s="23">
        <f t="shared" si="4"/>
        <v>2.8365650969534649E-6</v>
      </c>
      <c r="M11" s="7" t="s">
        <v>10</v>
      </c>
      <c r="N11" s="8">
        <v>18</v>
      </c>
      <c r="P11">
        <f>SQRT(19)</f>
        <v>4.358898943540674</v>
      </c>
    </row>
    <row r="12" spans="1:16" x14ac:dyDescent="0.25">
      <c r="A12" s="15">
        <v>9</v>
      </c>
      <c r="B12" s="17">
        <v>3.1890000000000001</v>
      </c>
      <c r="C12" s="17">
        <f>B12-$G$1</f>
        <v>-1.9315789473683953E-2</v>
      </c>
      <c r="D12" s="17">
        <f t="shared" si="0"/>
        <v>3.7309972299167982E-4</v>
      </c>
      <c r="E12" s="17">
        <f>-C12</f>
        <v>1.9315789473683953E-2</v>
      </c>
      <c r="F12" s="17">
        <f t="shared" si="2"/>
        <v>0.53581907910058912</v>
      </c>
      <c r="G12" s="23">
        <f t="shared" si="3"/>
        <v>3.1890000000000001</v>
      </c>
      <c r="H12" s="23">
        <f t="shared" si="4"/>
        <v>3.7309972299167982E-4</v>
      </c>
    </row>
    <row r="13" spans="1:16" x14ac:dyDescent="0.25">
      <c r="A13" s="15">
        <v>10</v>
      </c>
      <c r="B13" s="17">
        <v>3.1739999999999999</v>
      </c>
      <c r="C13" s="17">
        <f>B13-$G$1</f>
        <v>-3.4315789473684077E-2</v>
      </c>
      <c r="D13" s="17">
        <f t="shared" si="0"/>
        <v>1.177573407202207E-3</v>
      </c>
      <c r="E13" s="17">
        <f t="shared" ref="E13:E16" si="6">-C13</f>
        <v>3.4315789473684077E-2</v>
      </c>
      <c r="F13" s="17">
        <f t="shared" si="2"/>
        <v>0.53501460541637857</v>
      </c>
      <c r="G13" s="23">
        <f t="shared" si="3"/>
        <v>3.1739999999999999</v>
      </c>
      <c r="H13" s="23">
        <f t="shared" si="4"/>
        <v>1.177573407202207E-3</v>
      </c>
      <c r="J13" s="1" t="s">
        <v>22</v>
      </c>
      <c r="K13" s="1" t="s">
        <v>23</v>
      </c>
    </row>
    <row r="14" spans="1:16" x14ac:dyDescent="0.25">
      <c r="A14" s="15">
        <v>11</v>
      </c>
      <c r="B14" s="17">
        <v>3</v>
      </c>
      <c r="C14" s="17">
        <f>B14-$G$1</f>
        <v>-0.20831578947368401</v>
      </c>
      <c r="D14" s="17">
        <f t="shared" si="0"/>
        <v>4.3395468144044234E-2</v>
      </c>
      <c r="E14" s="17">
        <f t="shared" si="6"/>
        <v>0.20831578947368401</v>
      </c>
      <c r="F14" s="17">
        <f t="shared" si="2"/>
        <v>0.49279671067953662</v>
      </c>
      <c r="G14" s="23">
        <f>$K$14*B14</f>
        <v>0.09</v>
      </c>
      <c r="H14" s="23">
        <f>$K$14*D14</f>
        <v>1.301864044321327E-3</v>
      </c>
      <c r="J14" s="1">
        <v>1</v>
      </c>
      <c r="K14" s="1">
        <v>0.03</v>
      </c>
    </row>
    <row r="15" spans="1:16" x14ac:dyDescent="0.25">
      <c r="A15" s="15">
        <v>12</v>
      </c>
      <c r="B15" s="17">
        <v>3.5</v>
      </c>
      <c r="C15" s="17">
        <f>B15-$G$1</f>
        <v>0.29168421052631599</v>
      </c>
      <c r="D15" s="17">
        <f t="shared" si="0"/>
        <v>8.5079678670360231E-2</v>
      </c>
      <c r="E15" s="17">
        <f>C15</f>
        <v>0.29168421052631599</v>
      </c>
      <c r="F15" s="17">
        <f t="shared" si="2"/>
        <v>0.45111250015322057</v>
      </c>
      <c r="G15" s="23">
        <f t="shared" ref="G15:G22" si="7">$K$14*B15</f>
        <v>0.105</v>
      </c>
      <c r="H15" s="23">
        <f t="shared" ref="H15:H22" si="8">$K$14*D15</f>
        <v>2.5523903601108069E-3</v>
      </c>
      <c r="J15" s="1">
        <f>J14*10</f>
        <v>10</v>
      </c>
      <c r="K15" s="1">
        <f>K14*9</f>
        <v>0.27</v>
      </c>
    </row>
    <row r="16" spans="1:16" x14ac:dyDescent="0.25">
      <c r="A16" s="15">
        <v>13</v>
      </c>
      <c r="B16" s="17">
        <v>3</v>
      </c>
      <c r="C16" s="17">
        <f>B16-$G$1</f>
        <v>-0.20831578947368401</v>
      </c>
      <c r="D16" s="17">
        <f t="shared" si="0"/>
        <v>4.3395468144044234E-2</v>
      </c>
      <c r="E16" s="17">
        <f t="shared" si="6"/>
        <v>0.20831578947368401</v>
      </c>
      <c r="F16" s="17">
        <f t="shared" si="2"/>
        <v>0.49279671067953662</v>
      </c>
      <c r="G16" s="23">
        <f t="shared" si="7"/>
        <v>0.09</v>
      </c>
      <c r="H16" s="23">
        <f t="shared" si="8"/>
        <v>1.301864044321327E-3</v>
      </c>
      <c r="I16" s="9" t="s">
        <v>24</v>
      </c>
      <c r="J16" s="24">
        <f>J15+K15</f>
        <v>10.27</v>
      </c>
      <c r="K16" s="24"/>
    </row>
    <row r="17" spans="1:11" x14ac:dyDescent="0.25">
      <c r="A17" s="15">
        <v>14</v>
      </c>
      <c r="B17" s="17">
        <v>3.5</v>
      </c>
      <c r="C17" s="17">
        <f>B17-$G$1</f>
        <v>0.29168421052631599</v>
      </c>
      <c r="D17" s="17">
        <f t="shared" si="0"/>
        <v>8.5079678670360231E-2</v>
      </c>
      <c r="E17" s="17">
        <f t="shared" si="1"/>
        <v>0.29168421052631599</v>
      </c>
      <c r="F17" s="17">
        <f t="shared" si="2"/>
        <v>0.45111250015322057</v>
      </c>
      <c r="G17" s="23">
        <f t="shared" si="7"/>
        <v>0.105</v>
      </c>
      <c r="H17" s="23">
        <f t="shared" si="8"/>
        <v>2.5523903601108069E-3</v>
      </c>
    </row>
    <row r="18" spans="1:11" x14ac:dyDescent="0.25">
      <c r="A18" s="15">
        <v>15</v>
      </c>
      <c r="B18" s="17">
        <v>3</v>
      </c>
      <c r="C18" s="17">
        <f>B18-$G$1</f>
        <v>-0.20831578947368401</v>
      </c>
      <c r="D18" s="17">
        <f t="shared" si="0"/>
        <v>4.3395468144044234E-2</v>
      </c>
      <c r="E18" s="17">
        <f>-C18</f>
        <v>0.20831578947368401</v>
      </c>
      <c r="F18" s="17">
        <f t="shared" si="2"/>
        <v>0.49279671067953662</v>
      </c>
      <c r="G18" s="23">
        <f t="shared" si="7"/>
        <v>0.09</v>
      </c>
      <c r="H18" s="23">
        <f t="shared" si="8"/>
        <v>1.301864044321327E-3</v>
      </c>
    </row>
    <row r="19" spans="1:11" x14ac:dyDescent="0.25">
      <c r="A19" s="15">
        <v>16</v>
      </c>
      <c r="B19" s="17">
        <v>3.5</v>
      </c>
      <c r="C19" s="17">
        <f>B19-$G$1</f>
        <v>0.29168421052631599</v>
      </c>
      <c r="D19" s="17">
        <f t="shared" si="0"/>
        <v>8.5079678670360231E-2</v>
      </c>
      <c r="E19" s="17">
        <f t="shared" si="1"/>
        <v>0.29168421052631599</v>
      </c>
      <c r="F19" s="17">
        <f t="shared" si="2"/>
        <v>0.45111250015322057</v>
      </c>
      <c r="G19" s="23">
        <f t="shared" si="7"/>
        <v>0.105</v>
      </c>
      <c r="H19" s="23">
        <f t="shared" si="8"/>
        <v>2.5523903601108069E-3</v>
      </c>
    </row>
    <row r="20" spans="1:11" x14ac:dyDescent="0.25">
      <c r="A20" s="15">
        <v>17</v>
      </c>
      <c r="B20" s="17">
        <v>3</v>
      </c>
      <c r="C20" s="17">
        <f>B20-$G$1</f>
        <v>-0.20831578947368401</v>
      </c>
      <c r="D20" s="17">
        <f t="shared" si="0"/>
        <v>4.3395468144044234E-2</v>
      </c>
      <c r="E20" s="17">
        <f>-C20</f>
        <v>0.20831578947368401</v>
      </c>
      <c r="F20" s="17">
        <f t="shared" si="2"/>
        <v>0.49279671067953662</v>
      </c>
      <c r="G20" s="23">
        <f t="shared" si="7"/>
        <v>0.09</v>
      </c>
      <c r="H20" s="23">
        <f t="shared" si="8"/>
        <v>1.301864044321327E-3</v>
      </c>
    </row>
    <row r="21" spans="1:11" x14ac:dyDescent="0.25">
      <c r="A21" s="15">
        <v>18</v>
      </c>
      <c r="B21" s="17">
        <v>3.5</v>
      </c>
      <c r="C21" s="17">
        <f>B21-$G$1</f>
        <v>0.29168421052631599</v>
      </c>
      <c r="D21" s="17">
        <f t="shared" si="0"/>
        <v>8.5079678670360231E-2</v>
      </c>
      <c r="E21" s="17">
        <f t="shared" si="1"/>
        <v>0.29168421052631599</v>
      </c>
      <c r="F21" s="17">
        <f t="shared" si="2"/>
        <v>0.45111250015322057</v>
      </c>
      <c r="G21" s="23">
        <f t="shared" si="7"/>
        <v>0.105</v>
      </c>
      <c r="H21" s="23">
        <f t="shared" si="8"/>
        <v>2.5523903601108069E-3</v>
      </c>
      <c r="K21">
        <f>G25/J16</f>
        <v>3.1964946445959108</v>
      </c>
    </row>
    <row r="22" spans="1:11" x14ac:dyDescent="0.25">
      <c r="A22" s="15">
        <v>19</v>
      </c>
      <c r="B22" s="17">
        <v>3</v>
      </c>
      <c r="C22" s="17">
        <f>B22-$G$1</f>
        <v>-0.20831578947368401</v>
      </c>
      <c r="D22" s="17">
        <f t="shared" si="0"/>
        <v>4.3395468144044234E-2</v>
      </c>
      <c r="E22" s="17">
        <f>-C22</f>
        <v>0.20831578947368401</v>
      </c>
      <c r="F22" s="17">
        <f t="shared" si="2"/>
        <v>0.49279671067953662</v>
      </c>
      <c r="G22" s="23">
        <f t="shared" si="7"/>
        <v>0.09</v>
      </c>
      <c r="H22" s="23">
        <f t="shared" si="8"/>
        <v>1.301864044321327E-3</v>
      </c>
    </row>
    <row r="23" spans="1:11" x14ac:dyDescent="0.25">
      <c r="A23" s="15"/>
      <c r="B23" s="17"/>
      <c r="C23" s="19"/>
      <c r="D23" s="19"/>
      <c r="E23" s="17"/>
      <c r="F23" s="19"/>
      <c r="G23" s="16" t="s">
        <v>28</v>
      </c>
      <c r="H23" s="18">
        <f>SUM(H4:H22)</f>
        <v>3.4426931523545666E-2</v>
      </c>
    </row>
    <row r="24" spans="1:11" x14ac:dyDescent="0.25">
      <c r="A24" s="15"/>
      <c r="B24" s="20" t="s">
        <v>21</v>
      </c>
      <c r="C24" s="21">
        <f>SUM(C4:C22)</f>
        <v>4.4408920985006262E-15</v>
      </c>
      <c r="D24" s="19"/>
      <c r="E24" s="17"/>
      <c r="F24" s="19"/>
      <c r="G24" s="19"/>
      <c r="H24" s="19"/>
    </row>
    <row r="25" spans="1:11" x14ac:dyDescent="0.25">
      <c r="A25" s="15"/>
      <c r="B25" s="17"/>
      <c r="C25" s="19"/>
      <c r="D25" s="19"/>
      <c r="E25" s="19"/>
      <c r="F25" s="22" t="s">
        <v>26</v>
      </c>
      <c r="G25" s="18">
        <f>SUM(G4:G22)</f>
        <v>32.828000000000003</v>
      </c>
      <c r="H25" s="19"/>
    </row>
  </sheetData>
  <mergeCells count="1">
    <mergeCell ref="J16:K1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selection activeCell="M16" sqref="M16"/>
    </sheetView>
  </sheetViews>
  <sheetFormatPr defaultRowHeight="15" x14ac:dyDescent="0.25"/>
  <cols>
    <col min="2" max="2" width="14.5703125" bestFit="1" customWidth="1"/>
    <col min="3" max="3" width="12.42578125" bestFit="1" customWidth="1"/>
    <col min="4" max="4" width="6.5703125" bestFit="1" customWidth="1"/>
    <col min="5" max="5" width="12.5703125" bestFit="1" customWidth="1"/>
    <col min="6" max="6" width="13.7109375" bestFit="1" customWidth="1"/>
  </cols>
  <sheetData>
    <row r="1" spans="1:15" x14ac:dyDescent="0.25">
      <c r="A1" s="7" t="s">
        <v>1</v>
      </c>
      <c r="B1" s="8">
        <v>19</v>
      </c>
      <c r="C1" s="9" t="s">
        <v>2</v>
      </c>
      <c r="D1" s="2">
        <f>SUM(B4:B22)</f>
        <v>60.903999999999996</v>
      </c>
      <c r="E1" t="s">
        <v>8</v>
      </c>
    </row>
    <row r="2" spans="1:15" x14ac:dyDescent="0.25">
      <c r="A2" s="1"/>
      <c r="B2" s="12"/>
    </row>
    <row r="3" spans="1:15" x14ac:dyDescent="0.25">
      <c r="A3" s="13" t="s">
        <v>0</v>
      </c>
      <c r="B3" s="14" t="s">
        <v>5</v>
      </c>
      <c r="C3" s="13" t="s">
        <v>4</v>
      </c>
      <c r="D3" s="15" t="s">
        <v>9</v>
      </c>
      <c r="E3" s="15" t="s">
        <v>29</v>
      </c>
      <c r="F3" s="15" t="s">
        <v>30</v>
      </c>
    </row>
    <row r="4" spans="1:15" x14ac:dyDescent="0.25">
      <c r="A4" s="15">
        <v>1</v>
      </c>
      <c r="B4" s="17">
        <f>3.208+0.01</f>
        <v>3.218</v>
      </c>
      <c r="C4" s="17">
        <f t="shared" ref="C4:C22" si="0">B4-$I$12</f>
        <v>1.2526315789473941E-2</v>
      </c>
      <c r="D4" s="17">
        <f>(C4)^2</f>
        <v>1.5690858725762416E-4</v>
      </c>
      <c r="E4" s="17">
        <f>C4</f>
        <v>1.2526315789473941E-2</v>
      </c>
      <c r="F4" s="17">
        <f>-E4+$L$8</f>
        <v>8.1054496458831768E-2</v>
      </c>
      <c r="G4" s="10"/>
      <c r="L4" s="9" t="s">
        <v>12</v>
      </c>
      <c r="M4" s="2">
        <f>SUM(D4:D22)</f>
        <v>1.7514736842105288E-2</v>
      </c>
    </row>
    <row r="5" spans="1:15" x14ac:dyDescent="0.25">
      <c r="A5" s="15">
        <v>2</v>
      </c>
      <c r="B5" s="17">
        <f>0.01+3.275</f>
        <v>3.2849999999999997</v>
      </c>
      <c r="C5" s="17">
        <f t="shared" si="0"/>
        <v>7.9526315789473667E-2</v>
      </c>
      <c r="D5" s="17">
        <f t="shared" ref="D5:D22" si="1">(C5)^2</f>
        <v>6.3244349030470888E-3</v>
      </c>
      <c r="E5" s="17">
        <f t="shared" ref="E5:E7" si="2">C5</f>
        <v>7.9526315789473667E-2</v>
      </c>
      <c r="F5" s="17">
        <f t="shared" ref="F5:F22" si="3">-E5+$L$8</f>
        <v>1.4054496458832041E-2</v>
      </c>
      <c r="G5" s="10"/>
    </row>
    <row r="6" spans="1:15" x14ac:dyDescent="0.25">
      <c r="A6" s="15">
        <v>3</v>
      </c>
      <c r="B6" s="17">
        <f>0.01+3.2</f>
        <v>3.21</v>
      </c>
      <c r="C6" s="17">
        <f t="shared" si="0"/>
        <v>4.5263157894739336E-3</v>
      </c>
      <c r="D6" s="17">
        <f t="shared" si="1"/>
        <v>2.0487534626041038E-5</v>
      </c>
      <c r="E6" s="17">
        <f t="shared" si="2"/>
        <v>4.5263157894739336E-3</v>
      </c>
      <c r="F6" s="17">
        <f t="shared" si="3"/>
        <v>8.9054496458831775E-2</v>
      </c>
      <c r="G6" s="10"/>
    </row>
    <row r="7" spans="1:15" x14ac:dyDescent="0.25">
      <c r="A7" s="15">
        <v>4</v>
      </c>
      <c r="B7" s="17">
        <f>0.01+3.2</f>
        <v>3.21</v>
      </c>
      <c r="C7" s="17">
        <f t="shared" si="0"/>
        <v>4.5263157894739336E-3</v>
      </c>
      <c r="D7" s="17">
        <f t="shared" si="1"/>
        <v>2.0487534626041038E-5</v>
      </c>
      <c r="E7" s="17">
        <f t="shared" si="2"/>
        <v>4.5263157894739336E-3</v>
      </c>
      <c r="F7" s="17">
        <f t="shared" si="3"/>
        <v>8.9054496458831775E-2</v>
      </c>
      <c r="G7" s="10"/>
      <c r="K7" t="s">
        <v>11</v>
      </c>
      <c r="L7" s="2">
        <f>SQRT(M4/M12)</f>
        <v>3.119360408276857E-2</v>
      </c>
    </row>
    <row r="8" spans="1:15" x14ac:dyDescent="0.25">
      <c r="A8" s="15">
        <v>5</v>
      </c>
      <c r="B8" s="17">
        <f>0.01+3.192</f>
        <v>3.202</v>
      </c>
      <c r="C8" s="17">
        <f t="shared" si="0"/>
        <v>-3.4736842105260735E-3</v>
      </c>
      <c r="D8" s="17">
        <f t="shared" si="1"/>
        <v>1.2066481994458151E-5</v>
      </c>
      <c r="E8" s="17">
        <f t="shared" ref="E8:E22" si="4">-C8</f>
        <v>3.4736842105260735E-3</v>
      </c>
      <c r="F8" s="17">
        <f t="shared" si="3"/>
        <v>9.0107128037779635E-2</v>
      </c>
      <c r="G8" s="10"/>
      <c r="K8" t="s">
        <v>15</v>
      </c>
      <c r="L8" s="2">
        <f>L7*3</f>
        <v>9.3580812248305709E-2</v>
      </c>
    </row>
    <row r="9" spans="1:15" x14ac:dyDescent="0.25">
      <c r="A9" s="15">
        <v>6</v>
      </c>
      <c r="B9" s="17">
        <f>0.01+3.102</f>
        <v>3.1119999999999997</v>
      </c>
      <c r="C9" s="17">
        <f t="shared" si="0"/>
        <v>-9.3473684210526375E-2</v>
      </c>
      <c r="D9" s="17">
        <f t="shared" si="1"/>
        <v>8.7373296398892079E-3</v>
      </c>
      <c r="E9" s="17">
        <f t="shared" si="4"/>
        <v>9.3473684210526375E-2</v>
      </c>
      <c r="F9" s="17">
        <f t="shared" si="3"/>
        <v>1.0712803777933322E-4</v>
      </c>
      <c r="G9" s="10"/>
      <c r="K9" s="1" t="s">
        <v>14</v>
      </c>
      <c r="L9" s="2">
        <f>L7/O12</f>
        <v>7.1563035727161021E-3</v>
      </c>
    </row>
    <row r="10" spans="1:15" x14ac:dyDescent="0.25">
      <c r="A10" s="15">
        <v>7</v>
      </c>
      <c r="B10" s="17">
        <f>0.01+3.208</f>
        <v>3.218</v>
      </c>
      <c r="C10" s="17">
        <f t="shared" si="0"/>
        <v>1.2526315789473941E-2</v>
      </c>
      <c r="D10" s="17">
        <f t="shared" si="1"/>
        <v>1.5690858725762416E-4</v>
      </c>
      <c r="E10" s="17">
        <f>C10</f>
        <v>1.2526315789473941E-2</v>
      </c>
      <c r="F10" s="17">
        <f t="shared" si="3"/>
        <v>8.1054496458831768E-2</v>
      </c>
      <c r="G10" s="10"/>
    </row>
    <row r="11" spans="1:15" x14ac:dyDescent="0.25">
      <c r="A11" s="15">
        <v>8</v>
      </c>
      <c r="B11" s="17">
        <f>0.01+3.21</f>
        <v>3.2199999999999998</v>
      </c>
      <c r="C11" s="17">
        <f t="shared" si="0"/>
        <v>1.452631578947372E-2</v>
      </c>
      <c r="D11" s="17">
        <f t="shared" si="1"/>
        <v>2.1101385041551353E-4</v>
      </c>
      <c r="E11" s="17">
        <f>C11</f>
        <v>1.452631578947372E-2</v>
      </c>
      <c r="F11" s="17">
        <f t="shared" si="3"/>
        <v>7.9054496458831988E-2</v>
      </c>
      <c r="G11" s="10"/>
    </row>
    <row r="12" spans="1:15" x14ac:dyDescent="0.25">
      <c r="A12" s="15">
        <v>9</v>
      </c>
      <c r="B12" s="17">
        <f>0.01+3.189</f>
        <v>3.1989999999999998</v>
      </c>
      <c r="C12" s="17">
        <f t="shared" si="0"/>
        <v>-6.4736842105261871E-3</v>
      </c>
      <c r="D12" s="17">
        <f t="shared" si="1"/>
        <v>4.1908587257616064E-5</v>
      </c>
      <c r="E12" s="17">
        <f t="shared" si="4"/>
        <v>6.4736842105261871E-3</v>
      </c>
      <c r="F12" s="17">
        <f>-E12+$L$8</f>
        <v>8.7107128037779522E-2</v>
      </c>
      <c r="G12" s="10"/>
      <c r="H12" s="6" t="s">
        <v>3</v>
      </c>
      <c r="I12" s="2">
        <f>D1/19</f>
        <v>3.205473684210526</v>
      </c>
      <c r="J12" t="s">
        <v>8</v>
      </c>
      <c r="L12" t="s">
        <v>10</v>
      </c>
      <c r="M12">
        <v>18</v>
      </c>
      <c r="O12">
        <f>SQRT(19)</f>
        <v>4.358898943540674</v>
      </c>
    </row>
    <row r="13" spans="1:15" x14ac:dyDescent="0.25">
      <c r="A13" s="15">
        <v>10</v>
      </c>
      <c r="B13" s="17">
        <f>0.01+3.174</f>
        <v>3.1839999999999997</v>
      </c>
      <c r="C13" s="17">
        <f t="shared" si="0"/>
        <v>-2.1473684210526311E-2</v>
      </c>
      <c r="D13" s="17">
        <f t="shared" si="1"/>
        <v>4.6111911357340704E-4</v>
      </c>
      <c r="E13" s="17">
        <f t="shared" si="4"/>
        <v>2.1473684210526311E-2</v>
      </c>
      <c r="F13" s="17">
        <f t="shared" si="3"/>
        <v>7.2107128037779397E-2</v>
      </c>
      <c r="G13" s="10"/>
    </row>
    <row r="14" spans="1:15" x14ac:dyDescent="0.25">
      <c r="A14" s="15">
        <v>11</v>
      </c>
      <c r="B14" s="17">
        <f>0.01+3.176</f>
        <v>3.1859999999999999</v>
      </c>
      <c r="C14" s="17">
        <f t="shared" si="0"/>
        <v>-1.9473684210526088E-2</v>
      </c>
      <c r="D14" s="17">
        <f t="shared" si="1"/>
        <v>3.7922437673129308E-4</v>
      </c>
      <c r="E14" s="17">
        <f t="shared" si="4"/>
        <v>1.9473684210526088E-2</v>
      </c>
      <c r="F14" s="17">
        <f t="shared" si="3"/>
        <v>7.4107128037779621E-2</v>
      </c>
      <c r="G14" s="10"/>
    </row>
    <row r="15" spans="1:15" x14ac:dyDescent="0.25">
      <c r="A15" s="15">
        <v>12</v>
      </c>
      <c r="B15" s="17">
        <f>0.01+3.194</f>
        <v>3.2039999999999997</v>
      </c>
      <c r="C15" s="17">
        <f t="shared" si="0"/>
        <v>-1.4736842105262937E-3</v>
      </c>
      <c r="D15" s="17">
        <f t="shared" si="1"/>
        <v>2.1717451523545055E-6</v>
      </c>
      <c r="E15" s="17">
        <f t="shared" si="4"/>
        <v>1.4736842105262937E-3</v>
      </c>
      <c r="F15" s="17">
        <f t="shared" si="3"/>
        <v>9.2107128037779415E-2</v>
      </c>
      <c r="G15" s="10"/>
    </row>
    <row r="16" spans="1:15" x14ac:dyDescent="0.25">
      <c r="A16" s="15">
        <v>13</v>
      </c>
      <c r="B16" s="17">
        <f>0.01+3.21</f>
        <v>3.2199999999999998</v>
      </c>
      <c r="C16" s="17">
        <f t="shared" si="0"/>
        <v>1.452631578947372E-2</v>
      </c>
      <c r="D16" s="17">
        <f t="shared" si="1"/>
        <v>2.1101385041551353E-4</v>
      </c>
      <c r="E16" s="17">
        <f>C16</f>
        <v>1.452631578947372E-2</v>
      </c>
      <c r="F16" s="17">
        <f t="shared" si="3"/>
        <v>7.9054496458831988E-2</v>
      </c>
      <c r="G16" s="10"/>
    </row>
    <row r="17" spans="1:7" x14ac:dyDescent="0.25">
      <c r="A17" s="15">
        <v>14</v>
      </c>
      <c r="B17" s="17">
        <f>0.01+3.202</f>
        <v>3.2119999999999997</v>
      </c>
      <c r="C17" s="17">
        <f t="shared" si="0"/>
        <v>6.5263157894737134E-3</v>
      </c>
      <c r="D17" s="17">
        <f t="shared" si="1"/>
        <v>4.25927977839339E-5</v>
      </c>
      <c r="E17" s="17">
        <f t="shared" ref="E17:E19" si="5">C17</f>
        <v>6.5263157894737134E-3</v>
      </c>
      <c r="F17" s="17">
        <f t="shared" si="3"/>
        <v>8.7054496458831995E-2</v>
      </c>
      <c r="G17" s="10"/>
    </row>
    <row r="18" spans="1:7" x14ac:dyDescent="0.25">
      <c r="A18" s="15">
        <v>15</v>
      </c>
      <c r="B18" s="17">
        <f>0.01+3.204</f>
        <v>3.214</v>
      </c>
      <c r="C18" s="17">
        <f t="shared" si="0"/>
        <v>8.5263157894739372E-3</v>
      </c>
      <c r="D18" s="17">
        <f t="shared" si="1"/>
        <v>7.2698060941832568E-5</v>
      </c>
      <c r="E18" s="17">
        <f t="shared" si="5"/>
        <v>8.5263157894739372E-3</v>
      </c>
      <c r="F18" s="17">
        <f t="shared" si="3"/>
        <v>8.5054496458831771E-2</v>
      </c>
      <c r="G18" s="10"/>
    </row>
    <row r="19" spans="1:7" x14ac:dyDescent="0.25">
      <c r="A19" s="15">
        <v>16</v>
      </c>
      <c r="B19" s="17">
        <f>0.01+3.213</f>
        <v>3.2229999999999999</v>
      </c>
      <c r="C19" s="17">
        <f t="shared" si="0"/>
        <v>1.7526315789473834E-2</v>
      </c>
      <c r="D19" s="17">
        <f t="shared" si="1"/>
        <v>3.0717174515235981E-4</v>
      </c>
      <c r="E19" s="17">
        <f t="shared" si="5"/>
        <v>1.7526315789473834E-2</v>
      </c>
      <c r="F19" s="17">
        <f t="shared" si="3"/>
        <v>7.6054496458831874E-2</v>
      </c>
      <c r="G19" s="10"/>
    </row>
    <row r="20" spans="1:7" x14ac:dyDescent="0.25">
      <c r="A20" s="15">
        <v>17</v>
      </c>
      <c r="B20" s="17">
        <f>0.01+3.179</f>
        <v>3.1889999999999996</v>
      </c>
      <c r="C20" s="17">
        <f t="shared" si="0"/>
        <v>-1.6473684210526418E-2</v>
      </c>
      <c r="D20" s="17">
        <f t="shared" si="1"/>
        <v>2.7138227146814741E-4</v>
      </c>
      <c r="E20" s="17">
        <f t="shared" si="4"/>
        <v>1.6473684210526418E-2</v>
      </c>
      <c r="F20" s="17">
        <f t="shared" si="3"/>
        <v>7.7107128037779291E-2</v>
      </c>
      <c r="G20" s="10"/>
    </row>
    <row r="21" spans="1:7" x14ac:dyDescent="0.25">
      <c r="A21" s="15">
        <v>18</v>
      </c>
      <c r="B21" s="17">
        <f>0.01+3.188</f>
        <v>3.198</v>
      </c>
      <c r="C21" s="17">
        <f t="shared" si="0"/>
        <v>-7.473684210526077E-3</v>
      </c>
      <c r="D21" s="17">
        <f t="shared" si="1"/>
        <v>5.5855955678666791E-5</v>
      </c>
      <c r="E21" s="17">
        <f t="shared" si="4"/>
        <v>7.473684210526077E-3</v>
      </c>
      <c r="F21" s="17">
        <f t="shared" si="3"/>
        <v>8.6107128037779632E-2</v>
      </c>
      <c r="G21" s="10"/>
    </row>
    <row r="22" spans="1:7" x14ac:dyDescent="0.25">
      <c r="A22" s="15">
        <v>19</v>
      </c>
      <c r="B22" s="17">
        <f>0.01+3.19</f>
        <v>3.1999999999999997</v>
      </c>
      <c r="C22" s="17">
        <f t="shared" si="0"/>
        <v>-5.4736842105262973E-3</v>
      </c>
      <c r="D22" s="17">
        <f t="shared" si="1"/>
        <v>2.9961218836564894E-5</v>
      </c>
      <c r="E22" s="17">
        <f t="shared" si="4"/>
        <v>5.4736842105262973E-3</v>
      </c>
      <c r="F22" s="17">
        <f t="shared" si="3"/>
        <v>8.8107128037779411E-2</v>
      </c>
      <c r="G22" s="10"/>
    </row>
    <row r="23" spans="1:7" x14ac:dyDescent="0.25">
      <c r="A23" s="1"/>
      <c r="B23" s="12"/>
    </row>
    <row r="24" spans="1:7" x14ac:dyDescent="0.25">
      <c r="A24" s="1"/>
      <c r="B24" s="12"/>
    </row>
    <row r="25" spans="1:7" x14ac:dyDescent="0.25">
      <c r="A25" s="1"/>
      <c r="B25" s="12"/>
      <c r="C25" s="11" t="s">
        <v>20</v>
      </c>
      <c r="D25" s="2">
        <f>SUM(C4:C22)</f>
        <v>2.2204460492503131E-15</v>
      </c>
      <c r="E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Error Reading</vt:lpstr>
      <vt:lpstr>Reading_1</vt:lpstr>
      <vt:lpstr>Reading_2_(+ и - 0.5)</vt:lpstr>
      <vt:lpstr>+10MM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Gates</dc:creator>
  <cp:lastModifiedBy>K's</cp:lastModifiedBy>
  <cp:lastPrinted>2016-09-05T20:13:19Z</cp:lastPrinted>
  <dcterms:created xsi:type="dcterms:W3CDTF">2016-09-01T11:24:05Z</dcterms:created>
  <dcterms:modified xsi:type="dcterms:W3CDTF">2020-01-09T17:46:53Z</dcterms:modified>
</cp:coreProperties>
</file>