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4800" windowWidth="27429" windowHeight="11169" activeTab="8"/>
  </bookViews>
  <sheets>
    <sheet name="all" sheetId="1" r:id="rId1"/>
    <sheet name="P.Z K_105_101  " sheetId="2" r:id="rId2"/>
    <sheet name="P.Z K_101_102" sheetId="3" r:id="rId3"/>
    <sheet name="P.Z K_103_107" sheetId="4" r:id="rId4"/>
    <sheet name="P.Z K_105_107" sheetId="5" r:id="rId5"/>
    <sheet name="О.Z_К_105_102_108" sheetId="6" r:id="rId6"/>
    <sheet name="О.Z К_101_104_107" sheetId="7" r:id="rId7"/>
    <sheet name="О.Z K_101_103_107" sheetId="8" r:id="rId8"/>
    <sheet name="O.Z K_102_104_106" sheetId="9" r:id="rId9"/>
  </sheets>
  <definedNames>
    <definedName name="pt_i_1" localSheetId="0">all!$A$2:$C$9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I18" i="9"/>
  <c r="J21" i="2"/>
  <c r="J20" i="2"/>
  <c r="I21" i="2"/>
  <c r="I20" i="2"/>
  <c r="I21" i="4" l="1"/>
  <c r="I20" i="4"/>
  <c r="I21" i="3"/>
  <c r="I20" i="3"/>
  <c r="I21" i="5"/>
  <c r="I20" i="5"/>
  <c r="H20" i="9" l="1"/>
  <c r="H21" i="9" s="1"/>
  <c r="H22" i="9" s="1"/>
  <c r="I22" i="9" s="1"/>
  <c r="H16" i="9"/>
  <c r="H17" i="9" s="1"/>
  <c r="H15" i="9"/>
  <c r="H16" i="8"/>
  <c r="H17" i="8" s="1"/>
  <c r="H15" i="8"/>
  <c r="H20" i="8" s="1"/>
  <c r="H21" i="8" s="1"/>
  <c r="H22" i="8" s="1"/>
  <c r="I22" i="8" s="1"/>
  <c r="H20" i="7"/>
  <c r="H21" i="7" s="1"/>
  <c r="H22" i="7" s="1"/>
  <c r="H16" i="7"/>
  <c r="H17" i="7" s="1"/>
  <c r="H15" i="7"/>
  <c r="H16" i="6"/>
  <c r="H17" i="6" s="1"/>
  <c r="H15" i="6"/>
  <c r="H20" i="6" s="1"/>
  <c r="H21" i="6" s="1"/>
  <c r="H22" i="6" s="1"/>
  <c r="I22" i="6" s="1"/>
  <c r="H19" i="9" l="1"/>
  <c r="H18" i="9"/>
  <c r="H19" i="8"/>
  <c r="H18" i="8"/>
  <c r="H19" i="7"/>
  <c r="H18" i="7"/>
  <c r="H19" i="6"/>
  <c r="H18" i="6"/>
  <c r="I24" i="4" l="1"/>
  <c r="H13" i="5"/>
  <c r="H17" i="5" s="1"/>
  <c r="H22" i="5" s="1"/>
  <c r="H23" i="5" s="1"/>
  <c r="H24" i="5" s="1"/>
  <c r="H12" i="5"/>
  <c r="H11" i="5"/>
  <c r="H13" i="4"/>
  <c r="H17" i="4" s="1"/>
  <c r="H22" i="4" s="1"/>
  <c r="H23" i="4" s="1"/>
  <c r="H24" i="4" s="1"/>
  <c r="H12" i="4"/>
  <c r="H18" i="4" s="1"/>
  <c r="H19" i="4" s="1"/>
  <c r="H11" i="4"/>
  <c r="H21" i="4" s="1"/>
  <c r="H13" i="3"/>
  <c r="H17" i="3" s="1"/>
  <c r="H22" i="3" s="1"/>
  <c r="H23" i="3" s="1"/>
  <c r="H24" i="3" s="1"/>
  <c r="H12" i="3"/>
  <c r="H18" i="3" s="1"/>
  <c r="H19" i="3" s="1"/>
  <c r="H11" i="3"/>
  <c r="H21" i="3" s="1"/>
  <c r="H22" i="2"/>
  <c r="H23" i="2" s="1"/>
  <c r="H24" i="2" s="1"/>
  <c r="I24" i="2" s="1"/>
  <c r="H21" i="2"/>
  <c r="H20" i="2"/>
  <c r="H18" i="2"/>
  <c r="H19" i="2"/>
  <c r="H17" i="2"/>
  <c r="H18" i="5" l="1"/>
  <c r="H19" i="5" s="1"/>
  <c r="H21" i="5" s="1"/>
  <c r="H14" i="5"/>
  <c r="H14" i="4"/>
  <c r="H20" i="4"/>
  <c r="H14" i="3"/>
  <c r="H20" i="3"/>
  <c r="C10" i="9"/>
  <c r="G6" i="9"/>
  <c r="F6" i="9"/>
  <c r="H6" i="9" s="1"/>
  <c r="I6" i="9" s="1"/>
  <c r="H5" i="9"/>
  <c r="I5" i="9" s="1"/>
  <c r="G5" i="9"/>
  <c r="F5" i="9"/>
  <c r="G4" i="9"/>
  <c r="F4" i="9"/>
  <c r="C10" i="8"/>
  <c r="G6" i="8"/>
  <c r="F6" i="8"/>
  <c r="G5" i="8"/>
  <c r="F5" i="8"/>
  <c r="G4" i="8"/>
  <c r="F4" i="8"/>
  <c r="C10" i="7"/>
  <c r="G6" i="7"/>
  <c r="F6" i="7"/>
  <c r="H6" i="7" s="1"/>
  <c r="I6" i="7" s="1"/>
  <c r="G5" i="7"/>
  <c r="F5" i="7"/>
  <c r="H5" i="7" s="1"/>
  <c r="G4" i="7"/>
  <c r="F4" i="7"/>
  <c r="H6" i="6"/>
  <c r="I6" i="6" s="1"/>
  <c r="G5" i="6"/>
  <c r="G6" i="6"/>
  <c r="G4" i="6"/>
  <c r="H4" i="6" s="1"/>
  <c r="F5" i="6"/>
  <c r="F6" i="6"/>
  <c r="F4" i="6"/>
  <c r="C10" i="6"/>
  <c r="H20" i="5" l="1"/>
  <c r="K5" i="9"/>
  <c r="J5" i="9"/>
  <c r="H4" i="9"/>
  <c r="I4" i="9" s="1"/>
  <c r="K4" i="9" s="1"/>
  <c r="J6" i="9"/>
  <c r="L5" i="9" s="1"/>
  <c r="H5" i="8"/>
  <c r="I5" i="8" s="1"/>
  <c r="H6" i="8"/>
  <c r="I6" i="8" s="1"/>
  <c r="J5" i="8"/>
  <c r="H4" i="8"/>
  <c r="J4" i="8" s="1"/>
  <c r="J6" i="8"/>
  <c r="L5" i="8" s="1"/>
  <c r="J5" i="7"/>
  <c r="I5" i="7"/>
  <c r="K5" i="7" s="1"/>
  <c r="H4" i="7"/>
  <c r="J4" i="7" s="1"/>
  <c r="L4" i="7" s="1"/>
  <c r="J6" i="7"/>
  <c r="L5" i="7" s="1"/>
  <c r="J6" i="6"/>
  <c r="I4" i="6"/>
  <c r="J4" i="6"/>
  <c r="H5" i="6"/>
  <c r="I5" i="6" s="1"/>
  <c r="K5" i="6" s="1"/>
  <c r="I9" i="5"/>
  <c r="F3" i="5"/>
  <c r="C3" i="5"/>
  <c r="G2" i="5" s="1"/>
  <c r="B3" i="5"/>
  <c r="F2" i="5" s="1"/>
  <c r="I9" i="4"/>
  <c r="G3" i="4"/>
  <c r="C3" i="4"/>
  <c r="B3" i="4"/>
  <c r="F3" i="4" s="1"/>
  <c r="G2" i="4"/>
  <c r="F2" i="4"/>
  <c r="H2" i="4" s="1"/>
  <c r="I9" i="3"/>
  <c r="C3" i="3"/>
  <c r="G3" i="3" s="1"/>
  <c r="B3" i="3"/>
  <c r="F2" i="3" s="1"/>
  <c r="G2" i="3"/>
  <c r="H14" i="2"/>
  <c r="H13" i="2"/>
  <c r="H12" i="2"/>
  <c r="H11" i="2"/>
  <c r="H6" i="2"/>
  <c r="I9" i="2"/>
  <c r="J4" i="9" l="1"/>
  <c r="L4" i="9" s="1"/>
  <c r="H8" i="9" s="1"/>
  <c r="H11" i="9" s="1"/>
  <c r="L4" i="8"/>
  <c r="K5" i="8"/>
  <c r="I4" i="8"/>
  <c r="K4" i="8" s="1"/>
  <c r="I4" i="7"/>
  <c r="K4" i="7" s="1"/>
  <c r="K4" i="6"/>
  <c r="J5" i="6"/>
  <c r="H2" i="5"/>
  <c r="I2" i="5" s="1"/>
  <c r="J2" i="5"/>
  <c r="H3" i="5"/>
  <c r="J3" i="5" s="1"/>
  <c r="G3" i="5"/>
  <c r="H3" i="4"/>
  <c r="J3" i="4" s="1"/>
  <c r="I2" i="4"/>
  <c r="J2" i="4"/>
  <c r="H2" i="3"/>
  <c r="I2" i="3" s="1"/>
  <c r="F3" i="3"/>
  <c r="J3" i="2"/>
  <c r="J2" i="2"/>
  <c r="I3" i="2"/>
  <c r="I2" i="2"/>
  <c r="H3" i="2"/>
  <c r="H2" i="2"/>
  <c r="G3" i="2"/>
  <c r="G2" i="2"/>
  <c r="F3" i="2"/>
  <c r="F2" i="2"/>
  <c r="B3" i="2"/>
  <c r="C3" i="2"/>
  <c r="H9" i="9" l="1"/>
  <c r="H10" i="9"/>
  <c r="H8" i="8"/>
  <c r="H9" i="8" s="1"/>
  <c r="H8" i="7"/>
  <c r="H9" i="7" s="1"/>
  <c r="L5" i="6"/>
  <c r="H8" i="6" s="1"/>
  <c r="H10" i="6" s="1"/>
  <c r="L4" i="6"/>
  <c r="I3" i="5"/>
  <c r="I3" i="4"/>
  <c r="H3" i="3"/>
  <c r="I3" i="3" s="1"/>
  <c r="J2" i="3"/>
  <c r="H12" i="9" l="1"/>
  <c r="H11" i="8"/>
  <c r="H10" i="8"/>
  <c r="H12" i="8" s="1"/>
  <c r="H10" i="7"/>
  <c r="H12" i="7" s="1"/>
  <c r="H11" i="7"/>
  <c r="H9" i="6"/>
  <c r="H12" i="6" s="1"/>
  <c r="H11" i="6"/>
  <c r="H6" i="5"/>
  <c r="H6" i="4"/>
  <c r="J3" i="3"/>
  <c r="H6" i="3" s="1"/>
</calcChain>
</file>

<file path=xl/connections.xml><?xml version="1.0" encoding="utf-8"?>
<connections xmlns="http://schemas.openxmlformats.org/spreadsheetml/2006/main">
  <connection id="1" name="pt_i" type="6" refreshedVersion="4" background="1" saveData="1">
    <textPr codePage="866" sourceFile="C:\Users\1\Desktop\pt_i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<sst xmlns="http://schemas.openxmlformats.org/spreadsheetml/2006/main" count="229" uniqueCount="39">
  <si>
    <t>Пункт</t>
  </si>
  <si>
    <t>Х</t>
  </si>
  <si>
    <t>У</t>
  </si>
  <si>
    <t>прям засечка K_105_101</t>
  </si>
  <si>
    <t>K</t>
  </si>
  <si>
    <t>∆X</t>
  </si>
  <si>
    <t>∆Y</t>
  </si>
  <si>
    <t>S^2</t>
  </si>
  <si>
    <t>a</t>
  </si>
  <si>
    <t>b</t>
  </si>
  <si>
    <t>D=</t>
  </si>
  <si>
    <t>Mβ''</t>
  </si>
  <si>
    <t>ρ''</t>
  </si>
  <si>
    <t>ρ/Mβ</t>
  </si>
  <si>
    <t>Mx^2 = Kxx=</t>
  </si>
  <si>
    <t>My^2 = Kyy =</t>
  </si>
  <si>
    <t>Kxy=</t>
  </si>
  <si>
    <t>Mk=</t>
  </si>
  <si>
    <t>A</t>
  </si>
  <si>
    <t>B</t>
  </si>
  <si>
    <t>D</t>
  </si>
  <si>
    <t>Mx^2</t>
  </si>
  <si>
    <t>My^2</t>
  </si>
  <si>
    <t>Kxy</t>
  </si>
  <si>
    <t>Mk</t>
  </si>
  <si>
    <r>
      <t>tg2</t>
    </r>
    <r>
      <rPr>
        <sz val="11"/>
        <color theme="1"/>
        <rFont val="Calibri"/>
        <family val="2"/>
      </rPr>
      <t>Θ</t>
    </r>
  </si>
  <si>
    <t>q^2</t>
  </si>
  <si>
    <t xml:space="preserve">q </t>
  </si>
  <si>
    <r>
      <t>2</t>
    </r>
    <r>
      <rPr>
        <sz val="11"/>
        <color theme="1"/>
        <rFont val="Calibri"/>
        <family val="2"/>
      </rPr>
      <t>Θ =</t>
    </r>
  </si>
  <si>
    <t>Θ =</t>
  </si>
  <si>
    <t>Θ, deg</t>
  </si>
  <si>
    <t>root</t>
  </si>
  <si>
    <t>Ellipse</t>
  </si>
  <si>
    <t>Mx^2=Kxx=</t>
  </si>
  <si>
    <t>My^2=Kyy=</t>
  </si>
  <si>
    <t>О.Z_К_105_102_108</t>
  </si>
  <si>
    <t>О.Z К_101_104_107</t>
  </si>
  <si>
    <t>О.Z K_101_103_107</t>
  </si>
  <si>
    <t>O.Z K_102_104_106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</si>
</sst>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 applyAlignment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t_i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7" sqref="A7:C7"/>
    </sheetView>
  </sheetViews>
  <sheetFormatPr defaultRowHeight="14.6" x14ac:dyDescent="0.4"/>
  <sheetData>
    <row r="1" spans="1:5" x14ac:dyDescent="0.4">
      <c r="A1" s="1" t="s">
        <v>0</v>
      </c>
      <c r="B1" s="1" t="s">
        <v>1</v>
      </c>
      <c r="C1" s="1" t="s">
        <v>2</v>
      </c>
    </row>
    <row r="2" spans="1:5" x14ac:dyDescent="0.4">
      <c r="A2" s="1">
        <v>101</v>
      </c>
      <c r="B2" s="2">
        <v>1747.09</v>
      </c>
      <c r="C2" s="2">
        <v>5591.9210000000003</v>
      </c>
    </row>
    <row r="3" spans="1:5" x14ac:dyDescent="0.4">
      <c r="A3" s="1">
        <v>102</v>
      </c>
      <c r="B3" s="2">
        <v>1112.096</v>
      </c>
      <c r="C3" s="2">
        <v>5111.8310000000001</v>
      </c>
    </row>
    <row r="4" spans="1:5" x14ac:dyDescent="0.4">
      <c r="A4" s="1">
        <v>103</v>
      </c>
      <c r="B4" s="2">
        <v>681.12199999999996</v>
      </c>
      <c r="C4" s="2">
        <v>4377.1580000000004</v>
      </c>
    </row>
    <row r="5" spans="1:5" x14ac:dyDescent="0.4">
      <c r="A5" s="1">
        <v>104</v>
      </c>
      <c r="B5" s="2">
        <v>875.14800000000002</v>
      </c>
      <c r="C5" s="2">
        <v>3441.6889999999999</v>
      </c>
    </row>
    <row r="6" spans="1:5" x14ac:dyDescent="0.4">
      <c r="A6" s="1">
        <v>105</v>
      </c>
      <c r="B6" s="2">
        <v>2502.2730000000001</v>
      </c>
      <c r="C6" s="2">
        <v>5118.83</v>
      </c>
    </row>
    <row r="7" spans="1:5" x14ac:dyDescent="0.4">
      <c r="A7" s="1">
        <v>106</v>
      </c>
      <c r="B7" s="2">
        <v>2382.3290000000002</v>
      </c>
      <c r="C7" s="2">
        <v>4352.8040000000001</v>
      </c>
    </row>
    <row r="8" spans="1:5" x14ac:dyDescent="0.4">
      <c r="A8" s="1">
        <v>107</v>
      </c>
      <c r="B8" s="2">
        <v>2102.9589999999998</v>
      </c>
      <c r="C8" s="2">
        <v>3868.915</v>
      </c>
    </row>
    <row r="9" spans="1:5" x14ac:dyDescent="0.4">
      <c r="A9" s="1">
        <v>108</v>
      </c>
      <c r="B9" s="2">
        <v>1679.6289999999999</v>
      </c>
      <c r="C9" s="2">
        <v>3480.607</v>
      </c>
    </row>
    <row r="11" spans="1:5" x14ac:dyDescent="0.4">
      <c r="A11" s="3">
        <v>23</v>
      </c>
      <c r="B11" s="4">
        <v>1848.961</v>
      </c>
      <c r="C11" s="4">
        <v>4970.2979999999998</v>
      </c>
      <c r="D11" s="4">
        <v>1556.1579999999999</v>
      </c>
      <c r="E11" s="4">
        <v>4034.8290000000002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20" sqref="I20"/>
    </sheetView>
  </sheetViews>
  <sheetFormatPr defaultRowHeight="14.6" x14ac:dyDescent="0.4"/>
  <cols>
    <col min="7" max="7" width="13.07421875" customWidth="1"/>
    <col min="8" max="8" width="11.84375" bestFit="1" customWidth="1"/>
  </cols>
  <sheetData>
    <row r="1" spans="1:10" x14ac:dyDescent="0.4">
      <c r="A1" s="19" t="s">
        <v>3</v>
      </c>
      <c r="B1" s="19"/>
      <c r="C1" s="19"/>
      <c r="D1" s="5"/>
      <c r="E1" s="8"/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1" t="s">
        <v>0</v>
      </c>
      <c r="B2" s="1" t="s">
        <v>1</v>
      </c>
      <c r="C2" s="1" t="s">
        <v>2</v>
      </c>
      <c r="E2" s="7">
        <v>1</v>
      </c>
      <c r="F2" s="10">
        <f>$B$3-B4</f>
        <v>101.87100000000009</v>
      </c>
      <c r="G2" s="10">
        <f>$C$3-C4</f>
        <v>-621.6230000000005</v>
      </c>
      <c r="H2" s="7">
        <f>(F2*F2)+(G2*G2)</f>
        <v>396792.85477000062</v>
      </c>
      <c r="I2" s="7">
        <f>G2/H2</f>
        <v>-1.5666184320791809E-3</v>
      </c>
      <c r="J2" s="7">
        <f>F2/H2</f>
        <v>2.5673597388503687E-4</v>
      </c>
    </row>
    <row r="3" spans="1:10" x14ac:dyDescent="0.4">
      <c r="A3" s="3" t="s">
        <v>4</v>
      </c>
      <c r="B3" s="4">
        <f>all!B11</f>
        <v>1848.961</v>
      </c>
      <c r="C3" s="4">
        <f>all!C11</f>
        <v>4970.2979999999998</v>
      </c>
      <c r="E3" s="7">
        <v>2</v>
      </c>
      <c r="F3" s="10">
        <f>$B$3-B5</f>
        <v>-653.31200000000013</v>
      </c>
      <c r="G3" s="10">
        <f>$C$3-C5</f>
        <v>-148.53200000000015</v>
      </c>
      <c r="H3" s="7">
        <f>(F3*F3)+(G3*G3)</f>
        <v>448878.32436800026</v>
      </c>
      <c r="I3" s="7">
        <f>G3/H3</f>
        <v>-3.3089590638872189E-4</v>
      </c>
      <c r="J3" s="7">
        <f>F3/H3</f>
        <v>-1.4554322731440261E-3</v>
      </c>
    </row>
    <row r="4" spans="1:10" x14ac:dyDescent="0.4">
      <c r="A4" s="3">
        <v>101</v>
      </c>
      <c r="B4" s="2">
        <v>1747.09</v>
      </c>
      <c r="C4" s="2">
        <v>5591.9210000000003</v>
      </c>
    </row>
    <row r="5" spans="1:10" x14ac:dyDescent="0.4">
      <c r="A5" s="3">
        <v>105</v>
      </c>
      <c r="B5" s="2">
        <v>2502.2730000000001</v>
      </c>
      <c r="C5" s="2">
        <v>5118.83</v>
      </c>
    </row>
    <row r="6" spans="1:10" x14ac:dyDescent="0.4">
      <c r="G6" t="s">
        <v>10</v>
      </c>
      <c r="H6">
        <f>I9*((I2*J3)-(I3*J2))</f>
        <v>1.6260969401109101E-2</v>
      </c>
    </row>
    <row r="8" spans="1:10" x14ac:dyDescent="0.4">
      <c r="G8" s="6" t="s">
        <v>11</v>
      </c>
      <c r="H8" s="6" t="s">
        <v>12</v>
      </c>
      <c r="I8" s="7" t="s">
        <v>13</v>
      </c>
    </row>
    <row r="9" spans="1:10" x14ac:dyDescent="0.4">
      <c r="G9" s="6">
        <v>30</v>
      </c>
      <c r="H9" s="6">
        <v>206265</v>
      </c>
      <c r="I9" s="7">
        <f>H9/G9</f>
        <v>6875.5</v>
      </c>
    </row>
    <row r="10" spans="1:10" x14ac:dyDescent="0.4">
      <c r="I10" s="11"/>
    </row>
    <row r="11" spans="1:10" x14ac:dyDescent="0.4">
      <c r="G11" s="7" t="s">
        <v>14</v>
      </c>
      <c r="H11" s="7">
        <f>((J2*J2)+(J3*J3))/(H6*H6)</f>
        <v>8.2603573204492499E-3</v>
      </c>
    </row>
    <row r="12" spans="1:10" x14ac:dyDescent="0.4">
      <c r="G12" s="7" t="s">
        <v>15</v>
      </c>
      <c r="H12" s="7">
        <f>((I2*I2)+(I3*I3))/(H6*H6)</f>
        <v>9.6959151658173402E-3</v>
      </c>
    </row>
    <row r="13" spans="1:10" x14ac:dyDescent="0.4">
      <c r="G13" s="7" t="s">
        <v>16</v>
      </c>
      <c r="H13" s="7">
        <f>((I2*J2)+(I3*J3))/(H6*H6)</f>
        <v>3.002402798358206E-4</v>
      </c>
    </row>
    <row r="14" spans="1:10" x14ac:dyDescent="0.4">
      <c r="G14" s="7" t="s">
        <v>17</v>
      </c>
      <c r="H14" s="7">
        <f>SQRT(H11+H12)</f>
        <v>0.13400101673594345</v>
      </c>
    </row>
    <row r="16" spans="1:10" x14ac:dyDescent="0.4">
      <c r="G16" s="20" t="s">
        <v>32</v>
      </c>
      <c r="H16" s="20"/>
    </row>
    <row r="17" spans="7:10" x14ac:dyDescent="0.4">
      <c r="G17" s="14" t="s">
        <v>25</v>
      </c>
      <c r="H17" s="14">
        <f>(2*H13)/(H11-H12)</f>
        <v>-0.41829074433268304</v>
      </c>
    </row>
    <row r="18" spans="7:10" x14ac:dyDescent="0.4">
      <c r="G18" s="14" t="s">
        <v>26</v>
      </c>
      <c r="H18" s="14">
        <f>((H11-H12)*(H11-H12))+(4*(H13*H13))</f>
        <v>2.4214032299414415E-6</v>
      </c>
    </row>
    <row r="19" spans="7:10" x14ac:dyDescent="0.4">
      <c r="G19" s="14" t="s">
        <v>27</v>
      </c>
      <c r="H19" s="14">
        <f>SQRT(H18)</f>
        <v>1.5560858684344646E-3</v>
      </c>
    </row>
    <row r="20" spans="7:10" x14ac:dyDescent="0.4">
      <c r="G20" s="14" t="s">
        <v>18</v>
      </c>
      <c r="H20" s="14">
        <f>SQRT(0.5*(H11+H12+H19))</f>
        <v>9.8773372815503913E-2</v>
      </c>
      <c r="I20">
        <f>H20*5000</f>
        <v>493.86686407751955</v>
      </c>
      <c r="J20">
        <f>I20/2</f>
        <v>246.93343203875978</v>
      </c>
    </row>
    <row r="21" spans="7:10" x14ac:dyDescent="0.4">
      <c r="G21" s="14" t="s">
        <v>19</v>
      </c>
      <c r="H21" s="14">
        <f>SQRT(0.5*(H11+H12-H19))</f>
        <v>9.0554366592208363E-2</v>
      </c>
      <c r="I21">
        <f>H21*5000</f>
        <v>452.77183296104181</v>
      </c>
      <c r="J21">
        <f>I21/2</f>
        <v>226.3859164805209</v>
      </c>
    </row>
    <row r="22" spans="7:10" x14ac:dyDescent="0.4">
      <c r="G22" s="14" t="s">
        <v>28</v>
      </c>
      <c r="H22" s="14">
        <f>ATAN(H17)</f>
        <v>-0.39617415085830349</v>
      </c>
    </row>
    <row r="23" spans="7:10" x14ac:dyDescent="0.4">
      <c r="G23" s="18" t="s">
        <v>29</v>
      </c>
      <c r="H23" s="14">
        <f>H22/2</f>
        <v>-0.19808707542915174</v>
      </c>
    </row>
    <row r="24" spans="7:10" x14ac:dyDescent="0.4">
      <c r="G24" s="18" t="s">
        <v>30</v>
      </c>
      <c r="H24" s="14">
        <f>DEGREES(H23)</f>
        <v>-11.349553398179985</v>
      </c>
      <c r="I24">
        <f>360+H24</f>
        <v>348.65044660182002</v>
      </c>
    </row>
  </sheetData>
  <mergeCells count="2">
    <mergeCell ref="A1:C1"/>
    <mergeCell ref="G16:H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34" sqref="E34"/>
    </sheetView>
  </sheetViews>
  <sheetFormatPr defaultRowHeight="14.6" x14ac:dyDescent="0.4"/>
  <cols>
    <col min="7" max="7" width="13.07421875" customWidth="1"/>
  </cols>
  <sheetData>
    <row r="1" spans="1:10" x14ac:dyDescent="0.4">
      <c r="A1" s="19" t="s">
        <v>3</v>
      </c>
      <c r="B1" s="19"/>
      <c r="C1" s="19"/>
      <c r="D1" s="5"/>
      <c r="E1" s="8"/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1" t="s">
        <v>0</v>
      </c>
      <c r="B2" s="1" t="s">
        <v>1</v>
      </c>
      <c r="C2" s="1" t="s">
        <v>2</v>
      </c>
      <c r="E2" s="7">
        <v>1</v>
      </c>
      <c r="F2" s="10">
        <f>$B$3-B4</f>
        <v>101.87100000000009</v>
      </c>
      <c r="G2" s="10">
        <f>$C$3-C4</f>
        <v>-621.6230000000005</v>
      </c>
      <c r="H2" s="7">
        <f>(F2*F2)+(G2*G2)</f>
        <v>396792.85477000062</v>
      </c>
      <c r="I2" s="7">
        <f>G2/H2</f>
        <v>-1.5666184320791809E-3</v>
      </c>
      <c r="J2" s="7">
        <f>F2/H2</f>
        <v>2.5673597388503687E-4</v>
      </c>
    </row>
    <row r="3" spans="1:10" x14ac:dyDescent="0.4">
      <c r="A3" s="3" t="s">
        <v>4</v>
      </c>
      <c r="B3" s="4">
        <f>all!B11</f>
        <v>1848.961</v>
      </c>
      <c r="C3" s="4">
        <f>all!C11</f>
        <v>4970.2979999999998</v>
      </c>
      <c r="E3" s="7">
        <v>2</v>
      </c>
      <c r="F3" s="10">
        <f>$B$3-B5</f>
        <v>736.86500000000001</v>
      </c>
      <c r="G3" s="10">
        <f>$C$3-C5</f>
        <v>-141.53300000000036</v>
      </c>
      <c r="H3" s="7">
        <f>(F3*F3)+(G3*G3)</f>
        <v>563001.61831400008</v>
      </c>
      <c r="I3" s="7">
        <f>G3/H3</f>
        <v>-2.5139004115804132E-4</v>
      </c>
      <c r="J3" s="7">
        <f>F3/H3</f>
        <v>1.3088150655883764E-3</v>
      </c>
    </row>
    <row r="4" spans="1:10" x14ac:dyDescent="0.4">
      <c r="A4" s="3">
        <v>101</v>
      </c>
      <c r="B4" s="2">
        <v>1747.09</v>
      </c>
      <c r="C4" s="2">
        <v>5591.9210000000003</v>
      </c>
    </row>
    <row r="5" spans="1:10" x14ac:dyDescent="0.4">
      <c r="A5" s="3">
        <v>102</v>
      </c>
      <c r="B5" s="2">
        <v>1112.096</v>
      </c>
      <c r="C5" s="2">
        <v>5111.8310000000001</v>
      </c>
    </row>
    <row r="6" spans="1:10" x14ac:dyDescent="0.4">
      <c r="G6" t="s">
        <v>10</v>
      </c>
      <c r="H6">
        <f>I9*((I2*J3)-(I3*J2))</f>
        <v>-1.3653869391351693E-2</v>
      </c>
    </row>
    <row r="8" spans="1:10" x14ac:dyDescent="0.4">
      <c r="G8" s="6" t="s">
        <v>11</v>
      </c>
      <c r="H8" s="6" t="s">
        <v>12</v>
      </c>
      <c r="I8" s="7" t="s">
        <v>13</v>
      </c>
    </row>
    <row r="9" spans="1:10" x14ac:dyDescent="0.4">
      <c r="G9" s="6">
        <v>30</v>
      </c>
      <c r="H9" s="6">
        <v>206265</v>
      </c>
      <c r="I9" s="7">
        <f>H9/G9</f>
        <v>6875.5</v>
      </c>
    </row>
    <row r="10" spans="1:10" x14ac:dyDescent="0.4">
      <c r="I10" s="11" t="s">
        <v>31</v>
      </c>
    </row>
    <row r="11" spans="1:10" x14ac:dyDescent="0.4">
      <c r="G11" s="7" t="s">
        <v>14</v>
      </c>
      <c r="H11" s="7">
        <f>((J2*J2)+(J3*J3))/(H6*H6)</f>
        <v>9.5420688471243818E-3</v>
      </c>
    </row>
    <row r="12" spans="1:10" x14ac:dyDescent="0.4">
      <c r="G12" s="7" t="s">
        <v>15</v>
      </c>
      <c r="H12" s="7">
        <f>((I2*I2)+(I3*I3))/(H6*H6)</f>
        <v>1.3503809769173283E-2</v>
      </c>
    </row>
    <row r="13" spans="1:10" x14ac:dyDescent="0.4">
      <c r="G13" s="7" t="s">
        <v>16</v>
      </c>
      <c r="H13" s="7">
        <f>((I2*J2)+(I3*J3))/(H6*H6)</f>
        <v>-3.9223174429303797E-3</v>
      </c>
    </row>
    <row r="14" spans="1:10" x14ac:dyDescent="0.4">
      <c r="G14" s="7" t="s">
        <v>17</v>
      </c>
      <c r="H14" s="7">
        <f>SQRT(H11+H12)</f>
        <v>0.15180869084574067</v>
      </c>
    </row>
    <row r="16" spans="1:10" x14ac:dyDescent="0.4">
      <c r="G16" s="20" t="s">
        <v>32</v>
      </c>
      <c r="H16" s="20"/>
    </row>
    <row r="17" spans="7:9" x14ac:dyDescent="0.4">
      <c r="G17" s="14" t="s">
        <v>25</v>
      </c>
      <c r="H17" s="14">
        <f>(2*H13)/(H11-H12)</f>
        <v>1.9800979014558415</v>
      </c>
    </row>
    <row r="18" spans="7:9" x14ac:dyDescent="0.4">
      <c r="G18" s="14" t="s">
        <v>26</v>
      </c>
      <c r="H18" s="14">
        <f>((H11-H12)*(H11-H12))+(4*(H13*H13))</f>
        <v>7.7233687625900512E-5</v>
      </c>
    </row>
    <row r="19" spans="7:9" x14ac:dyDescent="0.4">
      <c r="G19" s="14" t="s">
        <v>27</v>
      </c>
      <c r="H19" s="14">
        <f>SQRT(H18)</f>
        <v>8.7882698880894939E-3</v>
      </c>
    </row>
    <row r="20" spans="7:9" x14ac:dyDescent="0.4">
      <c r="G20" s="14" t="s">
        <v>18</v>
      </c>
      <c r="H20" s="14">
        <f>SQRT(0.5*(H11+H12+H19))</f>
        <v>0.12616288777684814</v>
      </c>
      <c r="I20">
        <f>H20*3000</f>
        <v>378.48866333054445</v>
      </c>
    </row>
    <row r="21" spans="7:9" x14ac:dyDescent="0.4">
      <c r="G21" s="14" t="s">
        <v>19</v>
      </c>
      <c r="H21" s="14">
        <f>SQRT(0.5*(H11+H12-H19))</f>
        <v>8.4432247181418105E-2</v>
      </c>
      <c r="I21">
        <f>H21*3000</f>
        <v>253.2967415442543</v>
      </c>
    </row>
    <row r="22" spans="7:9" x14ac:dyDescent="0.4">
      <c r="G22" s="14" t="s">
        <v>28</v>
      </c>
      <c r="H22" s="14">
        <f>ATAN(H17)</f>
        <v>1.1031363778513978</v>
      </c>
    </row>
    <row r="23" spans="7:9" x14ac:dyDescent="0.4">
      <c r="G23" s="18" t="s">
        <v>29</v>
      </c>
      <c r="H23" s="14">
        <f>H22/2</f>
        <v>0.55156818892569892</v>
      </c>
    </row>
    <row r="24" spans="7:9" x14ac:dyDescent="0.4">
      <c r="G24" s="18" t="s">
        <v>30</v>
      </c>
      <c r="H24" s="14">
        <f>DEGREES(H23)</f>
        <v>31.60252933911698</v>
      </c>
    </row>
  </sheetData>
  <mergeCells count="2">
    <mergeCell ref="A1:C1"/>
    <mergeCell ref="G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20" sqref="I20:I21"/>
    </sheetView>
  </sheetViews>
  <sheetFormatPr defaultRowHeight="14.6" x14ac:dyDescent="0.4"/>
  <cols>
    <col min="7" max="7" width="13.07421875" customWidth="1"/>
  </cols>
  <sheetData>
    <row r="1" spans="1:10" x14ac:dyDescent="0.4">
      <c r="A1" s="19" t="s">
        <v>3</v>
      </c>
      <c r="B1" s="19"/>
      <c r="C1" s="19"/>
      <c r="D1" s="5"/>
      <c r="E1" s="8"/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1" t="s">
        <v>0</v>
      </c>
      <c r="B2" s="1" t="s">
        <v>1</v>
      </c>
      <c r="C2" s="1" t="s">
        <v>2</v>
      </c>
      <c r="E2" s="7">
        <v>1</v>
      </c>
      <c r="F2" s="10">
        <f>$B$3-B4</f>
        <v>1167.8389999999999</v>
      </c>
      <c r="G2" s="10">
        <f>$C$3-C4</f>
        <v>593.13999999999942</v>
      </c>
      <c r="H2" s="7">
        <f>(F2*F2)+(G2*G2)</f>
        <v>1715662.9895209991</v>
      </c>
      <c r="I2" s="7">
        <f>G2/H2</f>
        <v>3.4572057777244462E-4</v>
      </c>
      <c r="J2" s="7">
        <f>F2/H2</f>
        <v>6.8069254109517875E-4</v>
      </c>
    </row>
    <row r="3" spans="1:10" x14ac:dyDescent="0.4">
      <c r="A3" s="3" t="s">
        <v>4</v>
      </c>
      <c r="B3" s="4">
        <f>all!B11</f>
        <v>1848.961</v>
      </c>
      <c r="C3" s="4">
        <f>all!C11</f>
        <v>4970.2979999999998</v>
      </c>
      <c r="E3" s="7">
        <v>2</v>
      </c>
      <c r="F3" s="10">
        <f>$B$3-B5</f>
        <v>-253.99799999999982</v>
      </c>
      <c r="G3" s="10">
        <f>$C$3-C5</f>
        <v>1101.3829999999998</v>
      </c>
      <c r="H3" s="7">
        <f>(F3*F3)+(G3*G3)</f>
        <v>1277559.4966929995</v>
      </c>
      <c r="I3" s="7">
        <f>G3/H3</f>
        <v>8.6209918430488934E-4</v>
      </c>
      <c r="J3" s="7">
        <f>F3/H3</f>
        <v>-1.9881500678244822E-4</v>
      </c>
    </row>
    <row r="4" spans="1:10" x14ac:dyDescent="0.4">
      <c r="A4" s="3">
        <v>103</v>
      </c>
      <c r="B4" s="2">
        <v>681.12199999999996</v>
      </c>
      <c r="C4" s="2">
        <v>4377.1580000000004</v>
      </c>
    </row>
    <row r="5" spans="1:10" x14ac:dyDescent="0.4">
      <c r="A5" s="3">
        <v>107</v>
      </c>
      <c r="B5" s="2">
        <v>2102.9589999999998</v>
      </c>
      <c r="C5" s="2">
        <v>3868.915</v>
      </c>
    </row>
    <row r="6" spans="1:10" x14ac:dyDescent="0.4">
      <c r="G6" t="s">
        <v>10</v>
      </c>
      <c r="H6">
        <f>I9*((I2*J3)-(I3*J2))</f>
        <v>-4.5072953782164787E-3</v>
      </c>
    </row>
    <row r="8" spans="1:10" x14ac:dyDescent="0.4">
      <c r="G8" s="6" t="s">
        <v>11</v>
      </c>
      <c r="H8" s="6" t="s">
        <v>12</v>
      </c>
      <c r="I8" s="7" t="s">
        <v>13</v>
      </c>
    </row>
    <row r="9" spans="1:10" x14ac:dyDescent="0.4">
      <c r="G9" s="6">
        <v>30</v>
      </c>
      <c r="H9" s="6">
        <v>206265</v>
      </c>
      <c r="I9" s="7">
        <f>H9/G9</f>
        <v>6875.5</v>
      </c>
    </row>
    <row r="10" spans="1:10" x14ac:dyDescent="0.4">
      <c r="I10" s="11" t="s">
        <v>31</v>
      </c>
    </row>
    <row r="11" spans="1:10" x14ac:dyDescent="0.4">
      <c r="G11" s="7" t="s">
        <v>14</v>
      </c>
      <c r="H11" s="7">
        <f>((J2*J2)+(J3*J3))/(H6*H6)</f>
        <v>2.4752750564187759E-2</v>
      </c>
    </row>
    <row r="12" spans="1:10" x14ac:dyDescent="0.4">
      <c r="G12" s="7" t="s">
        <v>15</v>
      </c>
      <c r="H12" s="7">
        <f>((I2*I2)+(I3*I3))/(H6*H6)</f>
        <v>4.2466527254180007E-2</v>
      </c>
    </row>
    <row r="13" spans="1:10" x14ac:dyDescent="0.4">
      <c r="G13" s="7" t="s">
        <v>16</v>
      </c>
      <c r="H13" s="7">
        <f>((I2*J2)+(I3*J3))/(H6*H6)</f>
        <v>3.1468827966002928E-3</v>
      </c>
    </row>
    <row r="14" spans="1:10" x14ac:dyDescent="0.4">
      <c r="G14" s="7" t="s">
        <v>17</v>
      </c>
      <c r="H14" s="7">
        <f>SQRT(H11+H12)</f>
        <v>0.25926680816943726</v>
      </c>
    </row>
    <row r="16" spans="1:10" x14ac:dyDescent="0.4">
      <c r="G16" s="20" t="s">
        <v>32</v>
      </c>
      <c r="H16" s="20"/>
    </row>
    <row r="17" spans="7:9" x14ac:dyDescent="0.4">
      <c r="G17" s="14" t="s">
        <v>25</v>
      </c>
      <c r="H17" s="14">
        <f>(2*H13)/(H11-H12)</f>
        <v>-0.35530342870114051</v>
      </c>
    </row>
    <row r="18" spans="7:9" x14ac:dyDescent="0.4">
      <c r="G18" s="14" t="s">
        <v>26</v>
      </c>
      <c r="H18" s="14">
        <f>((H11-H12)*(H11-H12))+(4*(H13*H13))</f>
        <v>3.5338936996506825E-4</v>
      </c>
    </row>
    <row r="19" spans="7:9" x14ac:dyDescent="0.4">
      <c r="G19" s="14" t="s">
        <v>27</v>
      </c>
      <c r="H19" s="14">
        <f>SQRT(H18)</f>
        <v>1.8798653408291462E-2</v>
      </c>
    </row>
    <row r="20" spans="7:9" x14ac:dyDescent="0.4">
      <c r="G20" s="14" t="s">
        <v>18</v>
      </c>
      <c r="H20" s="14">
        <f>SQRT(0.5*(H11+H12+H19))</f>
        <v>0.2073860304199143</v>
      </c>
      <c r="I20">
        <f>H20*3000</f>
        <v>622.15809125974295</v>
      </c>
    </row>
    <row r="21" spans="7:9" x14ac:dyDescent="0.4">
      <c r="G21" s="14" t="s">
        <v>19</v>
      </c>
      <c r="H21" s="14">
        <f>SQRT(0.5*(H11+H12-H19))</f>
        <v>0.1555966330131798</v>
      </c>
      <c r="I21">
        <f>H21*3000</f>
        <v>466.78989903953942</v>
      </c>
    </row>
    <row r="22" spans="7:9" x14ac:dyDescent="0.4">
      <c r="G22" s="14" t="s">
        <v>28</v>
      </c>
      <c r="H22" s="14">
        <f>ATAN(H17)</f>
        <v>-0.34139164255174992</v>
      </c>
    </row>
    <row r="23" spans="7:9" x14ac:dyDescent="0.4">
      <c r="G23" s="18" t="s">
        <v>29</v>
      </c>
      <c r="H23" s="14">
        <f>H22/2</f>
        <v>-0.17069582127587496</v>
      </c>
    </row>
    <row r="24" spans="7:9" x14ac:dyDescent="0.4">
      <c r="G24" s="18" t="s">
        <v>30</v>
      </c>
      <c r="H24" s="14">
        <f>DEGREES(H23)</f>
        <v>-9.7801501396270378</v>
      </c>
      <c r="I24">
        <f>360+H24</f>
        <v>350.21984986037296</v>
      </c>
    </row>
  </sheetData>
  <mergeCells count="2">
    <mergeCell ref="A1:C1"/>
    <mergeCell ref="G16:H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14" sqref="H14"/>
    </sheetView>
  </sheetViews>
  <sheetFormatPr defaultRowHeight="14.6" x14ac:dyDescent="0.4"/>
  <cols>
    <col min="7" max="7" width="11.765625" bestFit="1" customWidth="1"/>
  </cols>
  <sheetData>
    <row r="1" spans="1:10" x14ac:dyDescent="0.4">
      <c r="A1" s="19" t="s">
        <v>3</v>
      </c>
      <c r="B1" s="19"/>
      <c r="C1" s="19"/>
      <c r="D1" s="5"/>
      <c r="E1" s="8"/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1" t="s">
        <v>0</v>
      </c>
      <c r="B2" s="1" t="s">
        <v>1</v>
      </c>
      <c r="C2" s="1" t="s">
        <v>2</v>
      </c>
      <c r="E2" s="7">
        <v>1</v>
      </c>
      <c r="F2" s="10">
        <f>$B$3-B4</f>
        <v>-653.31200000000013</v>
      </c>
      <c r="G2" s="10">
        <f>$C$3-C4</f>
        <v>-148.53200000000015</v>
      </c>
      <c r="H2" s="7">
        <f>(F2*F2)+(G2*G2)</f>
        <v>448878.32436800026</v>
      </c>
      <c r="I2" s="7">
        <f>G2/H2</f>
        <v>-3.3089590638872189E-4</v>
      </c>
      <c r="J2" s="7">
        <f>F2/H2</f>
        <v>-1.4554322731440261E-3</v>
      </c>
    </row>
    <row r="3" spans="1:10" x14ac:dyDescent="0.4">
      <c r="A3" s="3" t="s">
        <v>4</v>
      </c>
      <c r="B3" s="4">
        <f>all!B11</f>
        <v>1848.961</v>
      </c>
      <c r="C3" s="4">
        <f>all!C11</f>
        <v>4970.2979999999998</v>
      </c>
      <c r="E3" s="7">
        <v>2</v>
      </c>
      <c r="F3" s="10">
        <f>$B$3-B5</f>
        <v>-253.99799999999982</v>
      </c>
      <c r="G3" s="10">
        <f>$C$3-C5</f>
        <v>1101.3829999999998</v>
      </c>
      <c r="H3" s="7">
        <f>(F3*F3)+(G3*G3)</f>
        <v>1277559.4966929995</v>
      </c>
      <c r="I3" s="7">
        <f>G3/H3</f>
        <v>8.6209918430488934E-4</v>
      </c>
      <c r="J3" s="7">
        <f>F3/H3</f>
        <v>-1.9881500678244822E-4</v>
      </c>
    </row>
    <row r="4" spans="1:10" x14ac:dyDescent="0.4">
      <c r="A4" s="3">
        <v>105</v>
      </c>
      <c r="B4" s="2">
        <v>2502.2730000000001</v>
      </c>
      <c r="C4" s="2">
        <v>5118.83</v>
      </c>
    </row>
    <row r="5" spans="1:10" x14ac:dyDescent="0.4">
      <c r="A5" s="3">
        <v>107</v>
      </c>
      <c r="B5" s="2">
        <v>2102.9589999999998</v>
      </c>
      <c r="C5" s="2">
        <v>3868.915</v>
      </c>
    </row>
    <row r="6" spans="1:10" x14ac:dyDescent="0.4">
      <c r="G6" t="s">
        <v>10</v>
      </c>
      <c r="H6">
        <f>I9*((I2*J3)-(I3*J2))</f>
        <v>9.0791943326335393E-3</v>
      </c>
    </row>
    <row r="8" spans="1:10" x14ac:dyDescent="0.4">
      <c r="G8" s="6" t="s">
        <v>11</v>
      </c>
      <c r="H8" s="6" t="s">
        <v>12</v>
      </c>
      <c r="I8" s="7" t="s">
        <v>13</v>
      </c>
    </row>
    <row r="9" spans="1:10" x14ac:dyDescent="0.4">
      <c r="G9" s="6">
        <v>30</v>
      </c>
      <c r="H9" s="6">
        <v>206265</v>
      </c>
      <c r="I9" s="7">
        <f>H9/G9</f>
        <v>6875.5</v>
      </c>
    </row>
    <row r="10" spans="1:10" x14ac:dyDescent="0.4">
      <c r="I10" s="11"/>
    </row>
    <row r="11" spans="1:10" x14ac:dyDescent="0.4">
      <c r="G11" s="7" t="s">
        <v>14</v>
      </c>
      <c r="H11" s="7">
        <f>((J2*J2)+(J3*J3))/(H6*H6)</f>
        <v>2.6176928091026817E-2</v>
      </c>
    </row>
    <row r="12" spans="1:10" x14ac:dyDescent="0.4">
      <c r="G12" s="7" t="s">
        <v>15</v>
      </c>
      <c r="H12" s="7">
        <f>((I2*I2)+(I3*I3))/(H6*H6)</f>
        <v>1.0344398855438891E-2</v>
      </c>
    </row>
    <row r="13" spans="1:10" x14ac:dyDescent="0.4">
      <c r="G13" s="7" t="s">
        <v>16</v>
      </c>
      <c r="H13" s="7">
        <f>((I2*J2)+(I3*J3))/(H6*H6)</f>
        <v>3.7630919128843212E-3</v>
      </c>
    </row>
    <row r="14" spans="1:10" x14ac:dyDescent="0.4">
      <c r="G14" s="7" t="s">
        <v>17</v>
      </c>
      <c r="H14" s="7">
        <f>SQRT(H11+H12)</f>
        <v>0.19110553876448924</v>
      </c>
    </row>
    <row r="16" spans="1:10" x14ac:dyDescent="0.4">
      <c r="G16" s="20" t="s">
        <v>32</v>
      </c>
      <c r="H16" s="20"/>
    </row>
    <row r="17" spans="7:9" x14ac:dyDescent="0.4">
      <c r="G17" s="14" t="s">
        <v>25</v>
      </c>
      <c r="H17" s="14">
        <f>(2*H13)/(H11-H12)</f>
        <v>0.47536206715800611</v>
      </c>
    </row>
    <row r="18" spans="7:9" x14ac:dyDescent="0.4">
      <c r="G18" s="14" t="s">
        <v>26</v>
      </c>
      <c r="H18" s="14">
        <f>((H11-H12)*(H11-H12))+(4*(H13*H13))</f>
        <v>3.0731242497500789E-4</v>
      </c>
    </row>
    <row r="19" spans="7:9" x14ac:dyDescent="0.4">
      <c r="G19" s="14" t="s">
        <v>27</v>
      </c>
      <c r="H19" s="14">
        <f>SQRT(H18)</f>
        <v>1.7530328718395667E-2</v>
      </c>
    </row>
    <row r="20" spans="7:9" x14ac:dyDescent="0.4">
      <c r="G20" s="14" t="s">
        <v>18</v>
      </c>
      <c r="H20" s="14">
        <f>SQRT(0.5*(H11+H12+H19))</f>
        <v>0.16439534005692097</v>
      </c>
      <c r="I20">
        <f>H20*3000</f>
        <v>493.1860201707629</v>
      </c>
    </row>
    <row r="21" spans="7:9" x14ac:dyDescent="0.4">
      <c r="G21" s="14" t="s">
        <v>19</v>
      </c>
      <c r="H21" s="14">
        <f>SQRT(0.5*(H11+H12-H19))</f>
        <v>9.7444851654846384E-2</v>
      </c>
      <c r="I21">
        <f>H21*3000</f>
        <v>292.33455496453917</v>
      </c>
    </row>
    <row r="22" spans="7:9" x14ac:dyDescent="0.4">
      <c r="G22" s="14" t="s">
        <v>28</v>
      </c>
      <c r="H22" s="14">
        <f>ATAN(H17)</f>
        <v>0.44374370926925799</v>
      </c>
    </row>
    <row r="23" spans="7:9" x14ac:dyDescent="0.4">
      <c r="G23" s="18" t="s">
        <v>29</v>
      </c>
      <c r="H23" s="14">
        <f>H22/2</f>
        <v>0.221871854634629</v>
      </c>
    </row>
    <row r="24" spans="7:9" x14ac:dyDescent="0.4">
      <c r="G24" s="18" t="s">
        <v>30</v>
      </c>
      <c r="H24" s="14">
        <f>DEGREES(H23)</f>
        <v>12.712320863304356</v>
      </c>
    </row>
  </sheetData>
  <mergeCells count="2">
    <mergeCell ref="A1:C1"/>
    <mergeCell ref="G16:H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12" sqref="H12"/>
    </sheetView>
  </sheetViews>
  <sheetFormatPr defaultRowHeight="14.6" x14ac:dyDescent="0.4"/>
  <cols>
    <col min="7" max="7" width="10.3828125" bestFit="1" customWidth="1"/>
    <col min="8" max="8" width="14.69140625" customWidth="1"/>
    <col min="9" max="9" width="11.84375" bestFit="1" customWidth="1"/>
  </cols>
  <sheetData>
    <row r="1" spans="1:12" x14ac:dyDescent="0.4">
      <c r="A1" s="21" t="s">
        <v>35</v>
      </c>
      <c r="B1" s="21"/>
      <c r="C1" s="21"/>
    </row>
    <row r="2" spans="1:12" x14ac:dyDescent="0.4">
      <c r="A2" s="15" t="s">
        <v>0</v>
      </c>
      <c r="B2" s="15" t="s">
        <v>1</v>
      </c>
      <c r="C2" s="15" t="s">
        <v>2</v>
      </c>
    </row>
    <row r="3" spans="1:12" x14ac:dyDescent="0.4">
      <c r="A3" s="6" t="s">
        <v>4</v>
      </c>
      <c r="B3" s="16">
        <v>1848.961</v>
      </c>
      <c r="C3" s="16">
        <v>4970.2979999999998</v>
      </c>
      <c r="E3" s="7"/>
      <c r="F3" s="9" t="s">
        <v>5</v>
      </c>
      <c r="G3" s="9" t="s">
        <v>6</v>
      </c>
      <c r="H3" s="7" t="s">
        <v>7</v>
      </c>
      <c r="I3" s="12" t="s">
        <v>18</v>
      </c>
      <c r="J3" s="12" t="s">
        <v>19</v>
      </c>
      <c r="K3" s="12" t="s">
        <v>8</v>
      </c>
      <c r="L3" s="12" t="s">
        <v>9</v>
      </c>
    </row>
    <row r="4" spans="1:12" x14ac:dyDescent="0.4">
      <c r="A4" s="15">
        <v>105</v>
      </c>
      <c r="B4" s="17">
        <v>2502.2730000000001</v>
      </c>
      <c r="C4" s="17">
        <v>5118.83</v>
      </c>
      <c r="E4" s="7">
        <v>1</v>
      </c>
      <c r="F4" s="13">
        <f>B4-$B$3</f>
        <v>653.31200000000013</v>
      </c>
      <c r="G4" s="13">
        <f>C4-$C$3</f>
        <v>148.53200000000015</v>
      </c>
      <c r="H4" s="7">
        <f>(F4*F4)+(G4*G4)</f>
        <v>448878.32436800026</v>
      </c>
      <c r="I4" s="7">
        <f>G4/H4</f>
        <v>3.3089590638872189E-4</v>
      </c>
      <c r="J4" s="7">
        <f>F4/H4</f>
        <v>1.4554322731440261E-3</v>
      </c>
      <c r="K4" s="7">
        <f>I4-I5</f>
        <v>7.9505865230680565E-5</v>
      </c>
      <c r="L4" s="7">
        <f>J4-J5</f>
        <v>2.7642473387324024E-3</v>
      </c>
    </row>
    <row r="5" spans="1:12" x14ac:dyDescent="0.4">
      <c r="A5" s="15">
        <v>102</v>
      </c>
      <c r="B5" s="17">
        <v>1112.096</v>
      </c>
      <c r="C5" s="17">
        <v>5111.8310000000001</v>
      </c>
      <c r="E5" s="7">
        <v>2</v>
      </c>
      <c r="F5" s="13">
        <f t="shared" ref="F5:F6" si="0">B5-$B$3</f>
        <v>-736.86500000000001</v>
      </c>
      <c r="G5" s="13">
        <f t="shared" ref="G5:G6" si="1">C5-$C$3</f>
        <v>141.53300000000036</v>
      </c>
      <c r="H5" s="7">
        <f t="shared" ref="H5:H6" si="2">(F5*F5)+(G5*G5)</f>
        <v>563001.61831400008</v>
      </c>
      <c r="I5" s="7">
        <f t="shared" ref="I5:I6" si="3">G5/H5</f>
        <v>2.5139004115804132E-4</v>
      </c>
      <c r="J5" s="7">
        <f t="shared" ref="J5:J6" si="4">F5/H5</f>
        <v>-1.3088150655883764E-3</v>
      </c>
      <c r="K5" s="7">
        <f t="shared" ref="K5" si="5">I5-I6</f>
        <v>9.1410742701780213E-4</v>
      </c>
      <c r="L5" s="7">
        <f t="shared" ref="L5" si="6">J5-J6</f>
        <v>-1.2334845034903271E-3</v>
      </c>
    </row>
    <row r="6" spans="1:12" x14ac:dyDescent="0.4">
      <c r="A6" s="15">
        <v>108</v>
      </c>
      <c r="B6" s="17">
        <v>1679.6289999999999</v>
      </c>
      <c r="C6" s="17">
        <v>3480.607</v>
      </c>
      <c r="E6" s="7">
        <v>3</v>
      </c>
      <c r="F6" s="13">
        <f t="shared" si="0"/>
        <v>-169.33200000000011</v>
      </c>
      <c r="G6" s="13">
        <f t="shared" si="1"/>
        <v>-1489.6909999999998</v>
      </c>
      <c r="H6" s="7">
        <f t="shared" si="2"/>
        <v>2247852.6017049998</v>
      </c>
      <c r="I6" s="7">
        <f t="shared" si="3"/>
        <v>-6.6271738585976087E-4</v>
      </c>
      <c r="J6" s="7">
        <f t="shared" si="4"/>
        <v>-7.5330562098049271E-5</v>
      </c>
      <c r="K6" s="7"/>
      <c r="L6" s="7"/>
    </row>
    <row r="8" spans="1:12" x14ac:dyDescent="0.4">
      <c r="G8" s="12" t="s">
        <v>20</v>
      </c>
      <c r="H8" s="7">
        <f>C10*((K4*L5)-(K5-L4))</f>
        <v>12.719962687846804</v>
      </c>
    </row>
    <row r="9" spans="1:12" x14ac:dyDescent="0.4">
      <c r="A9" s="6" t="s">
        <v>11</v>
      </c>
      <c r="B9" s="6" t="s">
        <v>12</v>
      </c>
      <c r="C9" s="7" t="s">
        <v>13</v>
      </c>
      <c r="G9" s="7" t="s">
        <v>33</v>
      </c>
      <c r="H9" s="7">
        <f>((L4*L4)+(L5*L5))/(H8*H8)</f>
        <v>5.6629738761992739E-8</v>
      </c>
    </row>
    <row r="10" spans="1:12" x14ac:dyDescent="0.4">
      <c r="A10" s="6">
        <v>30</v>
      </c>
      <c r="B10" s="6">
        <v>206265</v>
      </c>
      <c r="C10" s="7">
        <f>B10/A10</f>
        <v>6875.5</v>
      </c>
      <c r="G10" s="7" t="s">
        <v>34</v>
      </c>
      <c r="H10" s="7">
        <f>((K4*K4)+(K5*K5))/(H8*H8)</f>
        <v>5.2035033103138201E-9</v>
      </c>
    </row>
    <row r="11" spans="1:12" x14ac:dyDescent="0.4">
      <c r="G11" s="7" t="s">
        <v>23</v>
      </c>
      <c r="H11" s="7">
        <f>((K4*L4)+(K5*L5))/(H8*H8)</f>
        <v>-5.6104930269108574E-9</v>
      </c>
    </row>
    <row r="12" spans="1:12" x14ac:dyDescent="0.4">
      <c r="G12" s="7" t="s">
        <v>24</v>
      </c>
      <c r="H12" s="7">
        <f>SQRT(H9+H10)</f>
        <v>2.4866290851734715E-4</v>
      </c>
    </row>
    <row r="14" spans="1:12" x14ac:dyDescent="0.4">
      <c r="G14" s="20" t="s">
        <v>32</v>
      </c>
      <c r="H14" s="20"/>
    </row>
    <row r="15" spans="1:12" x14ac:dyDescent="0.4">
      <c r="G15" s="14" t="s">
        <v>25</v>
      </c>
      <c r="H15" s="14">
        <f>(2*H11)/(H9-H10)</f>
        <v>-0.21819575077326375</v>
      </c>
    </row>
    <row r="16" spans="1:12" x14ac:dyDescent="0.4">
      <c r="G16" s="14" t="s">
        <v>26</v>
      </c>
      <c r="H16" s="14">
        <f>((H9-H10)*(H9-H10))+(4*(H11*H11))</f>
        <v>2.7705682207515792E-15</v>
      </c>
    </row>
    <row r="17" spans="7:9" x14ac:dyDescent="0.4">
      <c r="G17" s="14" t="s">
        <v>27</v>
      </c>
      <c r="H17" s="14">
        <f>SQRT(H16)</f>
        <v>5.2636187369067481E-8</v>
      </c>
    </row>
    <row r="18" spans="7:9" x14ac:dyDescent="0.4">
      <c r="G18" s="14" t="s">
        <v>18</v>
      </c>
      <c r="H18" s="14">
        <f>SQRT(0.5*(H9+H10+H17))</f>
        <v>2.3923777862345868E-4</v>
      </c>
    </row>
    <row r="19" spans="7:9" x14ac:dyDescent="0.4">
      <c r="G19" s="14" t="s">
        <v>19</v>
      </c>
      <c r="H19" s="14">
        <f>SQRT(0.5*(H9+H10-H17))</f>
        <v>6.7812442454313185E-5</v>
      </c>
    </row>
    <row r="20" spans="7:9" x14ac:dyDescent="0.4">
      <c r="G20" s="14" t="s">
        <v>28</v>
      </c>
      <c r="H20" s="14">
        <f>ATAN(H15)</f>
        <v>-0.2148286998547432</v>
      </c>
    </row>
    <row r="21" spans="7:9" x14ac:dyDescent="0.4">
      <c r="G21" s="18" t="s">
        <v>29</v>
      </c>
      <c r="H21" s="14">
        <f>H20/2</f>
        <v>-0.1074143499273716</v>
      </c>
    </row>
    <row r="22" spans="7:9" x14ac:dyDescent="0.4">
      <c r="G22" s="18" t="s">
        <v>30</v>
      </c>
      <c r="H22" s="14">
        <f>DEGREES(H21)</f>
        <v>-6.1543889099797537</v>
      </c>
      <c r="I22">
        <f>360+H22</f>
        <v>353.84561109002027</v>
      </c>
    </row>
  </sheetData>
  <mergeCells count="2">
    <mergeCell ref="A1:C1"/>
    <mergeCell ref="G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defaultRowHeight="14.6" x14ac:dyDescent="0.4"/>
  <sheetData>
    <row r="1" spans="1:12" x14ac:dyDescent="0.4">
      <c r="A1" s="21" t="s">
        <v>36</v>
      </c>
      <c r="B1" s="21"/>
      <c r="C1" s="21"/>
    </row>
    <row r="2" spans="1:12" x14ac:dyDescent="0.4">
      <c r="A2" s="15" t="s">
        <v>0</v>
      </c>
      <c r="B2" s="15" t="s">
        <v>1</v>
      </c>
      <c r="C2" s="15" t="s">
        <v>2</v>
      </c>
    </row>
    <row r="3" spans="1:12" x14ac:dyDescent="0.4">
      <c r="A3" s="6" t="s">
        <v>4</v>
      </c>
      <c r="B3" s="16">
        <v>1848.961</v>
      </c>
      <c r="C3" s="16">
        <v>4970.2979999999998</v>
      </c>
      <c r="E3" s="7"/>
      <c r="F3" s="9" t="s">
        <v>5</v>
      </c>
      <c r="G3" s="9" t="s">
        <v>6</v>
      </c>
      <c r="H3" s="7" t="s">
        <v>7</v>
      </c>
      <c r="I3" s="12" t="s">
        <v>18</v>
      </c>
      <c r="J3" s="12" t="s">
        <v>19</v>
      </c>
      <c r="K3" s="12" t="s">
        <v>8</v>
      </c>
      <c r="L3" s="12" t="s">
        <v>9</v>
      </c>
    </row>
    <row r="4" spans="1:12" x14ac:dyDescent="0.4">
      <c r="A4" s="15">
        <v>101</v>
      </c>
      <c r="B4" s="17">
        <v>1747.09</v>
      </c>
      <c r="C4" s="17">
        <v>5591.9210000000003</v>
      </c>
      <c r="E4" s="7">
        <v>1</v>
      </c>
      <c r="F4" s="13">
        <f>B4-$B$3</f>
        <v>-101.87100000000009</v>
      </c>
      <c r="G4" s="13">
        <f>C4-$C$3</f>
        <v>621.6230000000005</v>
      </c>
      <c r="H4" s="7">
        <f>(F4*F4)+(G4*G4)</f>
        <v>396792.85477000062</v>
      </c>
      <c r="I4" s="7">
        <f>G4/H4</f>
        <v>1.5666184320791809E-3</v>
      </c>
      <c r="J4" s="7">
        <f>F4/H4</f>
        <v>-2.5673597388503687E-4</v>
      </c>
      <c r="K4" s="7">
        <f>I4-I5</f>
        <v>2.0319544748892285E-3</v>
      </c>
      <c r="L4" s="7">
        <f>J4-J5</f>
        <v>3.9710198979954188E-5</v>
      </c>
    </row>
    <row r="5" spans="1:12" x14ac:dyDescent="0.4">
      <c r="A5" s="15">
        <v>104</v>
      </c>
      <c r="B5" s="17">
        <v>875.14800000000002</v>
      </c>
      <c r="C5" s="17">
        <v>3441.6889999999999</v>
      </c>
      <c r="E5" s="7">
        <v>2</v>
      </c>
      <c r="F5" s="13">
        <f t="shared" ref="F5:F6" si="0">B5-$B$3</f>
        <v>-973.81299999999999</v>
      </c>
      <c r="G5" s="13">
        <f t="shared" ref="G5:G6" si="1">C5-$C$3</f>
        <v>-1528.6089999999999</v>
      </c>
      <c r="H5" s="7">
        <f t="shared" ref="H5:H6" si="2">(F5*F5)+(G5*G5)</f>
        <v>3284957.23385</v>
      </c>
      <c r="I5" s="7">
        <f t="shared" ref="I5:I6" si="3">G5/H5</f>
        <v>-4.6533604281004783E-4</v>
      </c>
      <c r="J5" s="7">
        <f t="shared" ref="J5:J6" si="4">F5/H5</f>
        <v>-2.9644617286499105E-4</v>
      </c>
      <c r="K5" s="7">
        <f t="shared" ref="K5:L5" si="5">I5-I6</f>
        <v>3.9676314149484151E-4</v>
      </c>
      <c r="L5" s="7">
        <f t="shared" si="5"/>
        <v>-4.9526117964743927E-4</v>
      </c>
    </row>
    <row r="6" spans="1:12" x14ac:dyDescent="0.4">
      <c r="A6" s="15">
        <v>107</v>
      </c>
      <c r="B6" s="17">
        <v>2102.9589999999998</v>
      </c>
      <c r="C6" s="17">
        <v>3868.915</v>
      </c>
      <c r="E6" s="7">
        <v>3</v>
      </c>
      <c r="F6" s="13">
        <f t="shared" si="0"/>
        <v>253.99799999999982</v>
      </c>
      <c r="G6" s="13">
        <f t="shared" si="1"/>
        <v>-1101.3829999999998</v>
      </c>
      <c r="H6" s="7">
        <f t="shared" si="2"/>
        <v>1277559.4966929995</v>
      </c>
      <c r="I6" s="7">
        <f t="shared" si="3"/>
        <v>-8.6209918430488934E-4</v>
      </c>
      <c r="J6" s="7">
        <f t="shared" si="4"/>
        <v>1.9881500678244822E-4</v>
      </c>
      <c r="K6" s="7"/>
      <c r="L6" s="7"/>
    </row>
    <row r="8" spans="1:12" x14ac:dyDescent="0.4">
      <c r="G8" s="12" t="s">
        <v>20</v>
      </c>
      <c r="H8" s="7">
        <f>C10*((K4*L5)-(K5-L4))</f>
        <v>-2.4618366531054794</v>
      </c>
    </row>
    <row r="9" spans="1:12" x14ac:dyDescent="0.4">
      <c r="A9" s="6" t="s">
        <v>11</v>
      </c>
      <c r="B9" s="6" t="s">
        <v>12</v>
      </c>
      <c r="C9" s="7" t="s">
        <v>13</v>
      </c>
      <c r="G9" s="7" t="s">
        <v>21</v>
      </c>
      <c r="H9" s="7">
        <f>((L4*L4)+(L5*L5))/(H8*H8)</f>
        <v>4.0731762309026028E-8</v>
      </c>
    </row>
    <row r="10" spans="1:12" x14ac:dyDescent="0.4">
      <c r="A10" s="6">
        <v>30</v>
      </c>
      <c r="B10" s="6">
        <v>206265</v>
      </c>
      <c r="C10" s="7">
        <f>B10/A10</f>
        <v>6875.5</v>
      </c>
      <c r="G10" s="7" t="s">
        <v>22</v>
      </c>
      <c r="H10" s="7">
        <f>((K4*K4)+(K5*K5))/(H8*H8)</f>
        <v>7.0722897020626135E-7</v>
      </c>
    </row>
    <row r="11" spans="1:12" x14ac:dyDescent="0.4">
      <c r="G11" s="7" t="s">
        <v>23</v>
      </c>
      <c r="H11" s="7">
        <f>((K4*L4)+(K5*L5))/(H8*H8)</f>
        <v>-1.9108884637323933E-8</v>
      </c>
    </row>
    <row r="12" spans="1:12" x14ac:dyDescent="0.4">
      <c r="G12" s="7" t="s">
        <v>24</v>
      </c>
      <c r="H12" s="7">
        <f>SQRT(H9+H10)</f>
        <v>8.6484723073805775E-4</v>
      </c>
    </row>
    <row r="14" spans="1:12" x14ac:dyDescent="0.4">
      <c r="G14" s="20" t="s">
        <v>32</v>
      </c>
      <c r="H14" s="20"/>
    </row>
    <row r="15" spans="1:12" x14ac:dyDescent="0.4">
      <c r="G15" s="14" t="s">
        <v>25</v>
      </c>
      <c r="H15" s="14">
        <f>(2*H11)/(H9-H10)</f>
        <v>5.7341229373222696E-2</v>
      </c>
    </row>
    <row r="16" spans="1:12" x14ac:dyDescent="0.4">
      <c r="G16" s="14" t="s">
        <v>26</v>
      </c>
      <c r="H16" s="14">
        <f>((H9-H10)*(H9-H10))+(4*(H11*H11))</f>
        <v>4.4567912602314075E-13</v>
      </c>
    </row>
    <row r="17" spans="7:8" x14ac:dyDescent="0.4">
      <c r="G17" s="14" t="s">
        <v>27</v>
      </c>
      <c r="H17" s="14">
        <f>SQRT(H16)</f>
        <v>6.6759203561991417E-7</v>
      </c>
    </row>
    <row r="18" spans="7:8" x14ac:dyDescent="0.4">
      <c r="G18" s="14" t="s">
        <v>18</v>
      </c>
      <c r="H18" s="14">
        <f>SQRT(0.5*(H9+H10+H17))</f>
        <v>8.4129446929573999E-4</v>
      </c>
    </row>
    <row r="19" spans="7:8" x14ac:dyDescent="0.4">
      <c r="G19" s="14" t="s">
        <v>19</v>
      </c>
      <c r="H19" s="14">
        <f>SQRT(0.5*(H9+H10-H17))</f>
        <v>2.0046034133385733E-4</v>
      </c>
    </row>
    <row r="20" spans="7:8" x14ac:dyDescent="0.4">
      <c r="G20" s="14" t="s">
        <v>28</v>
      </c>
      <c r="H20" s="14">
        <f>ATAN(H15)</f>
        <v>5.7278506762179604E-2</v>
      </c>
    </row>
    <row r="21" spans="7:8" x14ac:dyDescent="0.4">
      <c r="G21" s="18" t="s">
        <v>29</v>
      </c>
      <c r="H21" s="14">
        <f>H20/2</f>
        <v>2.8639253381089802E-2</v>
      </c>
    </row>
    <row r="22" spans="7:8" x14ac:dyDescent="0.4">
      <c r="G22" s="18" t="s">
        <v>30</v>
      </c>
      <c r="H22" s="14">
        <f>DEGREES(H21)</f>
        <v>1.6409083471422188</v>
      </c>
    </row>
  </sheetData>
  <mergeCells count="2">
    <mergeCell ref="A1:C1"/>
    <mergeCell ref="G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12" sqref="H12"/>
    </sheetView>
  </sheetViews>
  <sheetFormatPr defaultRowHeight="14.6" x14ac:dyDescent="0.4"/>
  <sheetData>
    <row r="1" spans="1:12" x14ac:dyDescent="0.4">
      <c r="A1" s="21" t="s">
        <v>37</v>
      </c>
      <c r="B1" s="21"/>
      <c r="C1" s="21"/>
    </row>
    <row r="2" spans="1:12" x14ac:dyDescent="0.4">
      <c r="A2" s="15" t="s">
        <v>0</v>
      </c>
      <c r="B2" s="15" t="s">
        <v>1</v>
      </c>
      <c r="C2" s="15" t="s">
        <v>2</v>
      </c>
    </row>
    <row r="3" spans="1:12" x14ac:dyDescent="0.4">
      <c r="A3" s="6" t="s">
        <v>4</v>
      </c>
      <c r="B3" s="16">
        <v>1848.961</v>
      </c>
      <c r="C3" s="16">
        <v>4970.2979999999998</v>
      </c>
      <c r="E3" s="7"/>
      <c r="F3" s="9" t="s">
        <v>5</v>
      </c>
      <c r="G3" s="9" t="s">
        <v>6</v>
      </c>
      <c r="H3" s="7" t="s">
        <v>7</v>
      </c>
      <c r="I3" s="12" t="s">
        <v>18</v>
      </c>
      <c r="J3" s="12" t="s">
        <v>19</v>
      </c>
      <c r="K3" s="12" t="s">
        <v>8</v>
      </c>
      <c r="L3" s="12" t="s">
        <v>9</v>
      </c>
    </row>
    <row r="4" spans="1:12" x14ac:dyDescent="0.4">
      <c r="A4" s="15">
        <v>101</v>
      </c>
      <c r="B4" s="17">
        <v>1747.09</v>
      </c>
      <c r="C4" s="17">
        <v>5591.9210000000003</v>
      </c>
      <c r="E4" s="7">
        <v>1</v>
      </c>
      <c r="F4" s="13">
        <f>B4-$B$3</f>
        <v>-101.87100000000009</v>
      </c>
      <c r="G4" s="13">
        <f>C4-$C$3</f>
        <v>621.6230000000005</v>
      </c>
      <c r="H4" s="7">
        <f>(F4*F4)+(G4*G4)</f>
        <v>396792.85477000062</v>
      </c>
      <c r="I4" s="7">
        <f>G4/H4</f>
        <v>1.5666184320791809E-3</v>
      </c>
      <c r="J4" s="7">
        <f>F4/H4</f>
        <v>-2.5673597388503687E-4</v>
      </c>
      <c r="K4" s="7">
        <f>I4-I5</f>
        <v>1.9123390098516255E-3</v>
      </c>
      <c r="L4" s="7">
        <f>J4-J5</f>
        <v>4.2395656721014188E-4</v>
      </c>
    </row>
    <row r="5" spans="1:12" x14ac:dyDescent="0.4">
      <c r="A5" s="1">
        <v>103</v>
      </c>
      <c r="B5" s="2">
        <v>681.12199999999996</v>
      </c>
      <c r="C5" s="2">
        <v>4377.1580000000004</v>
      </c>
      <c r="E5" s="7">
        <v>2</v>
      </c>
      <c r="F5" s="13">
        <f t="shared" ref="F5:F6" si="0">B5-$B$3</f>
        <v>-1167.8389999999999</v>
      </c>
      <c r="G5" s="13">
        <f t="shared" ref="G5:G6" si="1">C5-$C$3</f>
        <v>-593.13999999999942</v>
      </c>
      <c r="H5" s="7">
        <f t="shared" ref="H5:H6" si="2">(F5*F5)+(G5*G5)</f>
        <v>1715662.9895209991</v>
      </c>
      <c r="I5" s="7">
        <f t="shared" ref="I5:I6" si="3">G5/H5</f>
        <v>-3.4572057777244462E-4</v>
      </c>
      <c r="J5" s="7">
        <f t="shared" ref="J5:J6" si="4">F5/H5</f>
        <v>-6.8069254109517875E-4</v>
      </c>
      <c r="K5" s="7">
        <f t="shared" ref="K5:L5" si="5">I5-I6</f>
        <v>5.1637860653244477E-4</v>
      </c>
      <c r="L5" s="7">
        <f t="shared" si="5"/>
        <v>-8.7950754787762702E-4</v>
      </c>
    </row>
    <row r="6" spans="1:12" x14ac:dyDescent="0.4">
      <c r="A6" s="1">
        <v>107</v>
      </c>
      <c r="B6" s="2">
        <v>2102.9589999999998</v>
      </c>
      <c r="C6" s="2">
        <v>3868.915</v>
      </c>
      <c r="E6" s="7">
        <v>3</v>
      </c>
      <c r="F6" s="13">
        <f t="shared" si="0"/>
        <v>253.99799999999982</v>
      </c>
      <c r="G6" s="13">
        <f t="shared" si="1"/>
        <v>-1101.3829999999998</v>
      </c>
      <c r="H6" s="7">
        <f t="shared" si="2"/>
        <v>1277559.4966929995</v>
      </c>
      <c r="I6" s="7">
        <f t="shared" si="3"/>
        <v>-8.6209918430488934E-4</v>
      </c>
      <c r="J6" s="7">
        <f t="shared" si="4"/>
        <v>1.9881500678244822E-4</v>
      </c>
      <c r="K6" s="7"/>
      <c r="L6" s="7"/>
    </row>
    <row r="8" spans="1:12" x14ac:dyDescent="0.4">
      <c r="G8" s="12" t="s">
        <v>20</v>
      </c>
      <c r="H8" s="7">
        <f>C10*((K4*L5)-(K5-L4))</f>
        <v>-0.64701174889748936</v>
      </c>
    </row>
    <row r="9" spans="1:12" x14ac:dyDescent="0.4">
      <c r="A9" s="6" t="s">
        <v>11</v>
      </c>
      <c r="B9" s="6" t="s">
        <v>12</v>
      </c>
      <c r="C9" s="7" t="s">
        <v>13</v>
      </c>
      <c r="G9" s="7" t="s">
        <v>21</v>
      </c>
      <c r="H9" s="7">
        <f>((L4*L4)+(L5*L5))/(H8*H8)</f>
        <v>2.2771561948437101E-6</v>
      </c>
    </row>
    <row r="10" spans="1:12" x14ac:dyDescent="0.4">
      <c r="A10" s="6">
        <v>30</v>
      </c>
      <c r="B10" s="6">
        <v>206265</v>
      </c>
      <c r="C10" s="7">
        <f>B10/A10</f>
        <v>6875.5</v>
      </c>
      <c r="G10" s="7" t="s">
        <v>22</v>
      </c>
      <c r="H10" s="7">
        <f>((K4*K4)+(K5*K5))/(H8*H8)</f>
        <v>9.3728153407876081E-6</v>
      </c>
    </row>
    <row r="11" spans="1:12" x14ac:dyDescent="0.4">
      <c r="G11" s="7" t="s">
        <v>23</v>
      </c>
      <c r="H11" s="7">
        <f>((K4*L4)+(K5*L5))/(H8*H8)</f>
        <v>8.5181362476277394E-7</v>
      </c>
    </row>
    <row r="12" spans="1:12" x14ac:dyDescent="0.4">
      <c r="G12" s="7" t="s">
        <v>24</v>
      </c>
      <c r="H12" s="7">
        <f>SQRT(H9+H10)</f>
        <v>3.4132054634362871E-3</v>
      </c>
    </row>
    <row r="14" spans="1:12" x14ac:dyDescent="0.4">
      <c r="G14" s="20" t="s">
        <v>32</v>
      </c>
      <c r="H14" s="20"/>
    </row>
    <row r="15" spans="1:12" x14ac:dyDescent="0.4">
      <c r="G15" s="14" t="s">
        <v>25</v>
      </c>
      <c r="H15" s="14">
        <f>(2*H11)/(H9-H10)</f>
        <v>-0.24009429067620797</v>
      </c>
    </row>
    <row r="16" spans="1:12" x14ac:dyDescent="0.4">
      <c r="G16" s="14" t="s">
        <v>26</v>
      </c>
      <c r="H16" s="14">
        <f>((H9-H10)*(H9-H10))+(4*(H11*H11))</f>
        <v>5.3250724520743271E-11</v>
      </c>
    </row>
    <row r="17" spans="7:9" x14ac:dyDescent="0.4">
      <c r="G17" s="14" t="s">
        <v>27</v>
      </c>
      <c r="H17" s="14">
        <f>SQRT(H16)</f>
        <v>7.2973094028376838E-6</v>
      </c>
    </row>
    <row r="18" spans="7:9" x14ac:dyDescent="0.4">
      <c r="G18" s="14" t="s">
        <v>18</v>
      </c>
      <c r="H18" s="14">
        <f>SQRT(0.5*(H9+H10+H17))</f>
        <v>3.0779279506243321E-3</v>
      </c>
    </row>
    <row r="19" spans="7:9" x14ac:dyDescent="0.4">
      <c r="G19" s="14" t="s">
        <v>19</v>
      </c>
      <c r="H19" s="14">
        <f>SQRT(0.5*(H9+H10-H17))</f>
        <v>1.475239325125526E-3</v>
      </c>
    </row>
    <row r="20" spans="7:9" x14ac:dyDescent="0.4">
      <c r="G20" s="14" t="s">
        <v>28</v>
      </c>
      <c r="H20" s="14">
        <f>ATAN(H15)</f>
        <v>-0.23563413414223003</v>
      </c>
    </row>
    <row r="21" spans="7:9" x14ac:dyDescent="0.4">
      <c r="G21" s="18" t="s">
        <v>29</v>
      </c>
      <c r="H21" s="14">
        <f>H20/2</f>
        <v>-0.11781706707111501</v>
      </c>
    </row>
    <row r="22" spans="7:9" x14ac:dyDescent="0.4">
      <c r="G22" s="18" t="s">
        <v>30</v>
      </c>
      <c r="H22" s="14">
        <f>DEGREES(H21)</f>
        <v>-6.7504206977846373</v>
      </c>
      <c r="I22">
        <f>360+H22</f>
        <v>353.24957930221535</v>
      </c>
    </row>
  </sheetData>
  <mergeCells count="2">
    <mergeCell ref="A1:C1"/>
    <mergeCell ref="G14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2" workbookViewId="0">
      <selection activeCell="H16" sqref="H16"/>
    </sheetView>
  </sheetViews>
  <sheetFormatPr defaultRowHeight="14.6" x14ac:dyDescent="0.4"/>
  <sheetData>
    <row r="1" spans="1:12" x14ac:dyDescent="0.4">
      <c r="A1" s="21" t="s">
        <v>38</v>
      </c>
      <c r="B1" s="21"/>
      <c r="C1" s="21"/>
    </row>
    <row r="2" spans="1:12" x14ac:dyDescent="0.4">
      <c r="A2" s="15" t="s">
        <v>0</v>
      </c>
      <c r="B2" s="15" t="s">
        <v>1</v>
      </c>
      <c r="C2" s="15" t="s">
        <v>2</v>
      </c>
    </row>
    <row r="3" spans="1:12" x14ac:dyDescent="0.4">
      <c r="A3" s="6" t="s">
        <v>4</v>
      </c>
      <c r="B3" s="16">
        <v>1848.961</v>
      </c>
      <c r="C3" s="16">
        <v>4970.2979999999998</v>
      </c>
      <c r="E3" s="7"/>
      <c r="F3" s="9" t="s">
        <v>5</v>
      </c>
      <c r="G3" s="9" t="s">
        <v>6</v>
      </c>
      <c r="H3" s="7" t="s">
        <v>7</v>
      </c>
      <c r="I3" s="12" t="s">
        <v>18</v>
      </c>
      <c r="J3" s="12" t="s">
        <v>19</v>
      </c>
      <c r="K3" s="12" t="s">
        <v>8</v>
      </c>
      <c r="L3" s="12" t="s">
        <v>9</v>
      </c>
    </row>
    <row r="4" spans="1:12" x14ac:dyDescent="0.4">
      <c r="A4" s="15">
        <v>102</v>
      </c>
      <c r="B4" s="17">
        <v>1112.096</v>
      </c>
      <c r="C4" s="17">
        <v>5111.8310000000001</v>
      </c>
      <c r="E4" s="7">
        <v>1</v>
      </c>
      <c r="F4" s="13">
        <f>B4-$B$3</f>
        <v>-736.86500000000001</v>
      </c>
      <c r="G4" s="13">
        <f>C4-$C$3</f>
        <v>141.53300000000036</v>
      </c>
      <c r="H4" s="7">
        <f>(F4*F4)+(G4*G4)</f>
        <v>563001.61831400008</v>
      </c>
      <c r="I4" s="7">
        <f>G4/H4</f>
        <v>2.5139004115804132E-4</v>
      </c>
      <c r="J4" s="7">
        <f>F4/H4</f>
        <v>-1.3088150655883764E-3</v>
      </c>
      <c r="K4" s="7">
        <f>I4-I5</f>
        <v>7.167260839680892E-4</v>
      </c>
      <c r="L4" s="7">
        <f>J4-J5</f>
        <v>-1.0123688927233853E-3</v>
      </c>
    </row>
    <row r="5" spans="1:12" x14ac:dyDescent="0.4">
      <c r="A5" s="15">
        <v>104</v>
      </c>
      <c r="B5" s="17">
        <v>875.14800000000002</v>
      </c>
      <c r="C5" s="17">
        <v>3441.6889999999999</v>
      </c>
      <c r="E5" s="7">
        <v>2</v>
      </c>
      <c r="F5" s="13">
        <f t="shared" ref="F5:F6" si="0">B5-$B$3</f>
        <v>-973.81299999999999</v>
      </c>
      <c r="G5" s="13">
        <f t="shared" ref="G5:G6" si="1">C5-$C$3</f>
        <v>-1528.6089999999999</v>
      </c>
      <c r="H5" s="7">
        <f t="shared" ref="H5:H6" si="2">(F5*F5)+(G5*G5)</f>
        <v>3284957.23385</v>
      </c>
      <c r="I5" s="7">
        <f t="shared" ref="I5:I6" si="3">G5/H5</f>
        <v>-4.6533604281004783E-4</v>
      </c>
      <c r="J5" s="7">
        <f t="shared" ref="J5:J6" si="4">F5/H5</f>
        <v>-2.9644617286499105E-4</v>
      </c>
      <c r="K5" s="7">
        <f t="shared" ref="K5:L5" si="5">I5-I6</f>
        <v>4.6213813131301673E-4</v>
      </c>
      <c r="L5" s="7">
        <f t="shared" si="5"/>
        <v>-1.0975633421065887E-3</v>
      </c>
    </row>
    <row r="6" spans="1:12" x14ac:dyDescent="0.4">
      <c r="A6" s="15">
        <v>106</v>
      </c>
      <c r="B6" s="17">
        <v>2382.3290000000002</v>
      </c>
      <c r="C6" s="17">
        <v>4352.8040000000001</v>
      </c>
      <c r="E6" s="7">
        <v>3</v>
      </c>
      <c r="F6" s="13">
        <f t="shared" si="0"/>
        <v>533.36800000000017</v>
      </c>
      <c r="G6" s="13">
        <f t="shared" si="1"/>
        <v>-617.49399999999969</v>
      </c>
      <c r="H6" s="7">
        <f t="shared" si="2"/>
        <v>665780.26345999981</v>
      </c>
      <c r="I6" s="7">
        <f t="shared" si="3"/>
        <v>-9.2747417412306456E-4</v>
      </c>
      <c r="J6" s="7">
        <f t="shared" si="4"/>
        <v>8.0111716924159769E-4</v>
      </c>
      <c r="K6" s="7"/>
      <c r="L6" s="7"/>
    </row>
    <row r="8" spans="1:12" x14ac:dyDescent="0.4">
      <c r="G8" s="12" t="s">
        <v>20</v>
      </c>
      <c r="H8" s="7">
        <f>C10*((K4*L5)-(K5-L4))</f>
        <v>-10.143381671486573</v>
      </c>
    </row>
    <row r="9" spans="1:12" x14ac:dyDescent="0.4">
      <c r="A9" s="6" t="s">
        <v>11</v>
      </c>
      <c r="B9" s="6" t="s">
        <v>12</v>
      </c>
      <c r="C9" s="7" t="s">
        <v>13</v>
      </c>
      <c r="G9" s="7" t="s">
        <v>21</v>
      </c>
      <c r="H9" s="7">
        <f>((L4*L4)+(L5*L5))/(H8*H8)</f>
        <v>2.1669503830586991E-8</v>
      </c>
    </row>
    <row r="10" spans="1:12" x14ac:dyDescent="0.4">
      <c r="A10" s="6">
        <v>30</v>
      </c>
      <c r="B10" s="6">
        <v>206265</v>
      </c>
      <c r="C10" s="7">
        <f>B10/A10</f>
        <v>6875.5</v>
      </c>
      <c r="G10" s="7" t="s">
        <v>22</v>
      </c>
      <c r="H10" s="7">
        <f>((K4*K4)+(K5*K5))/(H8*H8)</f>
        <v>7.0685267142981494E-9</v>
      </c>
    </row>
    <row r="11" spans="1:12" x14ac:dyDescent="0.4">
      <c r="G11" s="7" t="s">
        <v>23</v>
      </c>
      <c r="H11" s="7">
        <f>((K4*L4)+(K5*L5))/(H8*H8)</f>
        <v>-1.1982104487999788E-8</v>
      </c>
    </row>
    <row r="12" spans="1:12" x14ac:dyDescent="0.4">
      <c r="G12" s="7" t="s">
        <v>24</v>
      </c>
      <c r="H12" s="7">
        <f>SQRT(H9+H10)</f>
        <v>1.695229499061562E-4</v>
      </c>
    </row>
    <row r="14" spans="1:12" x14ac:dyDescent="0.4">
      <c r="G14" s="20" t="s">
        <v>32</v>
      </c>
      <c r="H14" s="20"/>
    </row>
    <row r="15" spans="1:12" x14ac:dyDescent="0.4">
      <c r="G15" s="14" t="s">
        <v>25</v>
      </c>
      <c r="H15" s="14">
        <f>(2*H11)/(H9-H10)</f>
        <v>-1.6412743328845518</v>
      </c>
    </row>
    <row r="16" spans="1:12" x14ac:dyDescent="0.4">
      <c r="G16" s="14" t="s">
        <v>26</v>
      </c>
      <c r="H16" s="14">
        <f>((H9-H10)*(H9-H10))+(4*(H11*H11))</f>
        <v>7.8747184459576895E-16</v>
      </c>
    </row>
    <row r="17" spans="7:9" x14ac:dyDescent="0.4">
      <c r="G17" s="14" t="s">
        <v>27</v>
      </c>
      <c r="H17" s="14">
        <f>SQRT(H16)</f>
        <v>2.806192873976714E-8</v>
      </c>
    </row>
    <row r="18" spans="7:9" x14ac:dyDescent="0.4">
      <c r="G18" s="14" t="s">
        <v>18</v>
      </c>
      <c r="H18" s="14">
        <f>SQRT(0.5*(H9+H10+H17))</f>
        <v>1.6852293506323149E-4</v>
      </c>
      <c r="I18">
        <f>H18*5000000</f>
        <v>842.61467531615745</v>
      </c>
    </row>
    <row r="19" spans="7:9" x14ac:dyDescent="0.4">
      <c r="G19" s="14" t="s">
        <v>19</v>
      </c>
      <c r="H19" s="14">
        <f>SQRT(0.5*(H9+H10-H17))</f>
        <v>1.8386160625834851E-5</v>
      </c>
      <c r="I19">
        <f>H19*5000000</f>
        <v>91.930803129174251</v>
      </c>
    </row>
    <row r="20" spans="7:9" x14ac:dyDescent="0.4">
      <c r="G20" s="14" t="s">
        <v>28</v>
      </c>
      <c r="H20" s="14">
        <f>ATAN(H15)</f>
        <v>-1.0235792804202224</v>
      </c>
    </row>
    <row r="21" spans="7:9" x14ac:dyDescent="0.4">
      <c r="G21" s="18" t="s">
        <v>29</v>
      </c>
      <c r="H21" s="14">
        <f>H20/2</f>
        <v>-0.5117896402101112</v>
      </c>
    </row>
    <row r="22" spans="7:9" x14ac:dyDescent="0.4">
      <c r="G22" s="18" t="s">
        <v>30</v>
      </c>
      <c r="H22" s="14">
        <f>DEGREES(H21)</f>
        <v>-29.323386382558262</v>
      </c>
      <c r="I22">
        <f>360+H22</f>
        <v>330.67661361744172</v>
      </c>
    </row>
  </sheetData>
  <mergeCells count="2">
    <mergeCell ref="A1:C1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all</vt:lpstr>
      <vt:lpstr>P.Z K_105_101  </vt:lpstr>
      <vt:lpstr>P.Z K_101_102</vt:lpstr>
      <vt:lpstr>P.Z K_103_107</vt:lpstr>
      <vt:lpstr>P.Z K_105_107</vt:lpstr>
      <vt:lpstr>О.Z_К_105_102_108</vt:lpstr>
      <vt:lpstr>О.Z К_101_104_107</vt:lpstr>
      <vt:lpstr>О.Z K_101_103_107</vt:lpstr>
      <vt:lpstr>O.Z K_102_104_106</vt:lpstr>
      <vt:lpstr>all!pt_i_1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dcterms:created xsi:type="dcterms:W3CDTF">2016-11-10T23:05:11Z</dcterms:created>
  <dcterms:modified xsi:type="dcterms:W3CDTF">2016-11-17T13:59:25Z</dcterms:modified>
</cp:coreProperties>
</file>