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lvi\Desktop\"/>
    </mc:Choice>
  </mc:AlternateContent>
  <bookViews>
    <workbookView xWindow="0" yWindow="6000" windowWidth="27429" windowHeight="11169" activeTab="8"/>
  </bookViews>
  <sheets>
    <sheet name="all" sheetId="1" r:id="rId1"/>
    <sheet name="P.Z K_108_106 " sheetId="2" r:id="rId2"/>
    <sheet name="P.Z K_103_108" sheetId="3" r:id="rId3"/>
    <sheet name="P.Z K_101_107" sheetId="4" r:id="rId4"/>
    <sheet name="P.Z K_102_104" sheetId="5" r:id="rId5"/>
    <sheet name="О.Z_К_105_102_108" sheetId="6" r:id="rId6"/>
    <sheet name="О.Z К_101_104_107" sheetId="7" r:id="rId7"/>
    <sheet name="О.Z K_101_103_107" sheetId="8" r:id="rId8"/>
    <sheet name="O.Z K_102_104_106" sheetId="9" r:id="rId9"/>
  </sheets>
  <definedNames>
    <definedName name="pt_i_1" localSheetId="0">all!$A$2:$C$9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4" l="1"/>
  <c r="I20" i="4"/>
  <c r="I21" i="3"/>
  <c r="I20" i="3"/>
  <c r="I21" i="2"/>
  <c r="I20" i="2"/>
  <c r="H20" i="8" l="1"/>
  <c r="H21" i="8" s="1"/>
  <c r="H22" i="8" s="1"/>
  <c r="I22" i="8" s="1"/>
  <c r="H16" i="8"/>
  <c r="H17" i="8" s="1"/>
  <c r="H15" i="8"/>
  <c r="H16" i="7"/>
  <c r="H17" i="7" s="1"/>
  <c r="H15" i="7"/>
  <c r="H20" i="7" s="1"/>
  <c r="H21" i="7" s="1"/>
  <c r="H22" i="7" s="1"/>
  <c r="H16" i="6"/>
  <c r="H17" i="6" s="1"/>
  <c r="H15" i="6"/>
  <c r="H20" i="6" s="1"/>
  <c r="H21" i="6" s="1"/>
  <c r="H22" i="6" s="1"/>
  <c r="H18" i="4"/>
  <c r="H19" i="4" s="1"/>
  <c r="H17" i="4"/>
  <c r="H22" i="4" s="1"/>
  <c r="H23" i="4" s="1"/>
  <c r="H24" i="4" s="1"/>
  <c r="I24" i="4" s="1"/>
  <c r="H18" i="3"/>
  <c r="H19" i="3" s="1"/>
  <c r="H17" i="3"/>
  <c r="H22" i="3" s="1"/>
  <c r="H23" i="3" s="1"/>
  <c r="H24" i="3" s="1"/>
  <c r="H18" i="2"/>
  <c r="H19" i="2" s="1"/>
  <c r="H17" i="2"/>
  <c r="H22" i="2" s="1"/>
  <c r="H23" i="2" s="1"/>
  <c r="H24" i="2" s="1"/>
  <c r="H19" i="8" l="1"/>
  <c r="H18" i="8"/>
  <c r="H19" i="7"/>
  <c r="H18" i="7"/>
  <c r="H19" i="6"/>
  <c r="H18" i="6"/>
  <c r="H21" i="4"/>
  <c r="H20" i="4"/>
  <c r="H21" i="3"/>
  <c r="H20" i="3"/>
  <c r="H21" i="2"/>
  <c r="H20" i="2"/>
  <c r="C10" i="9"/>
  <c r="G6" i="9"/>
  <c r="F6" i="9"/>
  <c r="H6" i="9" s="1"/>
  <c r="I6" i="9" s="1"/>
  <c r="G5" i="9"/>
  <c r="F5" i="9"/>
  <c r="G4" i="9"/>
  <c r="F4" i="9"/>
  <c r="C10" i="8"/>
  <c r="G6" i="8"/>
  <c r="F6" i="8"/>
  <c r="G5" i="8"/>
  <c r="F5" i="8"/>
  <c r="G4" i="8"/>
  <c r="F4" i="8"/>
  <c r="C10" i="7"/>
  <c r="G6" i="7"/>
  <c r="F6" i="7"/>
  <c r="H6" i="7" s="1"/>
  <c r="I6" i="7" s="1"/>
  <c r="G5" i="7"/>
  <c r="F5" i="7"/>
  <c r="H5" i="7" s="1"/>
  <c r="G4" i="7"/>
  <c r="F4" i="7"/>
  <c r="G5" i="6"/>
  <c r="G6" i="6"/>
  <c r="G4" i="6"/>
  <c r="H4" i="6" s="1"/>
  <c r="F5" i="6"/>
  <c r="F6" i="6"/>
  <c r="H6" i="6" s="1"/>
  <c r="I6" i="6" s="1"/>
  <c r="F4" i="6"/>
  <c r="C10" i="6"/>
  <c r="H5" i="9" l="1"/>
  <c r="I5" i="9" s="1"/>
  <c r="K5" i="9"/>
  <c r="J5" i="9"/>
  <c r="H4" i="9"/>
  <c r="I4" i="9" s="1"/>
  <c r="K4" i="9" s="1"/>
  <c r="J6" i="9"/>
  <c r="H5" i="8"/>
  <c r="I5" i="8" s="1"/>
  <c r="H6" i="8"/>
  <c r="I6" i="8" s="1"/>
  <c r="H4" i="8"/>
  <c r="J4" i="8" s="1"/>
  <c r="J5" i="7"/>
  <c r="I5" i="7"/>
  <c r="K5" i="7" s="1"/>
  <c r="H4" i="7"/>
  <c r="J4" i="7" s="1"/>
  <c r="L4" i="7" s="1"/>
  <c r="J6" i="7"/>
  <c r="L5" i="7" s="1"/>
  <c r="J6" i="6"/>
  <c r="I4" i="6"/>
  <c r="J4" i="6"/>
  <c r="H5" i="6"/>
  <c r="I5" i="6" s="1"/>
  <c r="K5" i="6" s="1"/>
  <c r="I9" i="5"/>
  <c r="G2" i="5"/>
  <c r="F2" i="5"/>
  <c r="I9" i="4"/>
  <c r="G2" i="4"/>
  <c r="F3" i="4"/>
  <c r="I9" i="3"/>
  <c r="G3" i="3"/>
  <c r="F2" i="3"/>
  <c r="I9" i="2"/>
  <c r="L5" i="9" l="1"/>
  <c r="J5" i="8"/>
  <c r="J6" i="8"/>
  <c r="L5" i="8" s="1"/>
  <c r="G2" i="3"/>
  <c r="F2" i="4"/>
  <c r="H2" i="4" s="1"/>
  <c r="I2" i="4" s="1"/>
  <c r="G3" i="4"/>
  <c r="H3" i="4" s="1"/>
  <c r="J3" i="4" s="1"/>
  <c r="F3" i="5"/>
  <c r="J4" i="9"/>
  <c r="L4" i="9" s="1"/>
  <c r="H8" i="9" s="1"/>
  <c r="H11" i="9" s="1"/>
  <c r="L4" i="8"/>
  <c r="K5" i="8"/>
  <c r="I4" i="8"/>
  <c r="K4" i="8" s="1"/>
  <c r="I4" i="7"/>
  <c r="K4" i="7" s="1"/>
  <c r="K4" i="6"/>
  <c r="J5" i="6"/>
  <c r="H2" i="5"/>
  <c r="I2" i="5" s="1"/>
  <c r="G3" i="5"/>
  <c r="H2" i="3"/>
  <c r="I2" i="3" s="1"/>
  <c r="F3" i="3"/>
  <c r="G3" i="2"/>
  <c r="G2" i="2"/>
  <c r="F3" i="2"/>
  <c r="F2" i="2"/>
  <c r="H3" i="5" l="1"/>
  <c r="J3" i="5" s="1"/>
  <c r="J2" i="4"/>
  <c r="J2" i="5"/>
  <c r="H3" i="2"/>
  <c r="J3" i="2" s="1"/>
  <c r="H2" i="2"/>
  <c r="J2" i="2" s="1"/>
  <c r="H9" i="9"/>
  <c r="H10" i="9"/>
  <c r="H8" i="8"/>
  <c r="H9" i="8" s="1"/>
  <c r="H8" i="7"/>
  <c r="H9" i="7" s="1"/>
  <c r="L5" i="6"/>
  <c r="H8" i="6" s="1"/>
  <c r="H10" i="6" s="1"/>
  <c r="L4" i="6"/>
  <c r="I3" i="4"/>
  <c r="H3" i="3"/>
  <c r="I3" i="3" s="1"/>
  <c r="J2" i="3"/>
  <c r="H16" i="9" l="1"/>
  <c r="H17" i="9" s="1"/>
  <c r="H18" i="9" s="1"/>
  <c r="H15" i="9"/>
  <c r="H20" i="9" s="1"/>
  <c r="H21" i="9" s="1"/>
  <c r="H22" i="9" s="1"/>
  <c r="I3" i="5"/>
  <c r="H6" i="5" s="1"/>
  <c r="H11" i="5" s="1"/>
  <c r="I3" i="2"/>
  <c r="I2" i="2"/>
  <c r="H12" i="9"/>
  <c r="H11" i="8"/>
  <c r="H10" i="8"/>
  <c r="H12" i="8" s="1"/>
  <c r="H10" i="7"/>
  <c r="H12" i="7" s="1"/>
  <c r="H11" i="7"/>
  <c r="H9" i="6"/>
  <c r="H12" i="6" s="1"/>
  <c r="H11" i="6"/>
  <c r="H6" i="4"/>
  <c r="H11" i="4" s="1"/>
  <c r="J3" i="3"/>
  <c r="H6" i="3" s="1"/>
  <c r="H12" i="3" s="1"/>
  <c r="H19" i="9" l="1"/>
  <c r="H13" i="3"/>
  <c r="H11" i="3"/>
  <c r="H14" i="3" s="1"/>
  <c r="H6" i="2"/>
  <c r="H11" i="2" s="1"/>
  <c r="H12" i="5"/>
  <c r="H14" i="5" s="1"/>
  <c r="H13" i="5"/>
  <c r="H13" i="4"/>
  <c r="H12" i="4"/>
  <c r="H14" i="4" s="1"/>
  <c r="H17" i="5" l="1"/>
  <c r="H22" i="5" s="1"/>
  <c r="H23" i="5" s="1"/>
  <c r="H24" i="5" s="1"/>
  <c r="I24" i="5" s="1"/>
  <c r="H18" i="5"/>
  <c r="H19" i="5" s="1"/>
  <c r="H20" i="5" s="1"/>
  <c r="I20" i="5" s="1"/>
  <c r="H13" i="2"/>
  <c r="H12" i="2"/>
  <c r="H14" i="2" s="1"/>
  <c r="H21" i="5" l="1"/>
  <c r="I21" i="5" s="1"/>
</calcChain>
</file>

<file path=xl/connections.xml><?xml version="1.0" encoding="utf-8"?>
<connections xmlns="http://schemas.openxmlformats.org/spreadsheetml/2006/main">
  <connection id="1" name="pt_i" type="6" refreshedVersion="4" background="1" saveData="1">
    <textPr codePage="866" sourceFile="C:\Users\1\Desktop\pt_i.csv" decimal=",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<sst xmlns="http://schemas.openxmlformats.org/spreadsheetml/2006/main" count="227" uniqueCount="36">
  <si>
    <t>Пункт</t>
  </si>
  <si>
    <t>Х</t>
  </si>
  <si>
    <t>У</t>
  </si>
  <si>
    <t>прям засечка K_105_101</t>
  </si>
  <si>
    <t>K</t>
  </si>
  <si>
    <t>∆X</t>
  </si>
  <si>
    <t>∆Y</t>
  </si>
  <si>
    <t>S^2</t>
  </si>
  <si>
    <t>a</t>
  </si>
  <si>
    <t>b</t>
  </si>
  <si>
    <t>D=</t>
  </si>
  <si>
    <t>Mβ''</t>
  </si>
  <si>
    <t>ρ''</t>
  </si>
  <si>
    <t>ρ/Mβ</t>
  </si>
  <si>
    <t>Mx^2 = Kxx=</t>
  </si>
  <si>
    <t>My^2 = Kyy =</t>
  </si>
  <si>
    <t>Kxy=</t>
  </si>
  <si>
    <t>Mk=</t>
  </si>
  <si>
    <t>A</t>
  </si>
  <si>
    <t>B</t>
  </si>
  <si>
    <t>D</t>
  </si>
  <si>
    <t>Mx^2</t>
  </si>
  <si>
    <t>My^2</t>
  </si>
  <si>
    <t>Kxy</t>
  </si>
  <si>
    <t>Mk</t>
  </si>
  <si>
    <t>Ellipse</t>
  </si>
  <si>
    <r>
      <t>tg2</t>
    </r>
    <r>
      <rPr>
        <sz val="11"/>
        <color theme="1"/>
        <rFont val="Calibri"/>
        <family val="2"/>
      </rPr>
      <t>Θ</t>
    </r>
  </si>
  <si>
    <t>q^2</t>
  </si>
  <si>
    <t xml:space="preserve">q </t>
  </si>
  <si>
    <r>
      <t>2</t>
    </r>
    <r>
      <rPr>
        <sz val="11"/>
        <color theme="1"/>
        <rFont val="Calibri"/>
        <family val="2"/>
      </rPr>
      <t>Θ =</t>
    </r>
  </si>
  <si>
    <t>Θ =</t>
  </si>
  <si>
    <t>Θ, deg</t>
  </si>
  <si>
    <t>О.Z_К_105_102_108</t>
  </si>
  <si>
    <t>О.Z К_101_104_107</t>
  </si>
  <si>
    <t>О.Z K_101_103_107</t>
  </si>
  <si>
    <t>O.Z K_102_104_106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</si>
</sst>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1" fillId="0" borderId="1" xfId="0" applyFont="1" applyBorder="1" applyAlignment="1"/>
    <xf numFmtId="164" fontId="0" fillId="0" borderId="1" xfId="0" applyNumberFormat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pt_i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5" sqref="A5:C5"/>
    </sheetView>
  </sheetViews>
  <sheetFormatPr defaultRowHeight="14.6" x14ac:dyDescent="0.4"/>
  <sheetData>
    <row r="1" spans="1:3" x14ac:dyDescent="0.4">
      <c r="A1" s="1" t="s">
        <v>0</v>
      </c>
      <c r="B1" s="1" t="s">
        <v>1</v>
      </c>
      <c r="C1" s="1" t="s">
        <v>2</v>
      </c>
    </row>
    <row r="2" spans="1:3" x14ac:dyDescent="0.4">
      <c r="A2" s="1">
        <v>101</v>
      </c>
      <c r="B2" s="2">
        <v>1747.09</v>
      </c>
      <c r="C2" s="2">
        <v>5591.9210000000003</v>
      </c>
    </row>
    <row r="3" spans="1:3" x14ac:dyDescent="0.4">
      <c r="A3" s="1">
        <v>102</v>
      </c>
      <c r="B3" s="2">
        <v>1112.096</v>
      </c>
      <c r="C3" s="2">
        <v>5111.8310000000001</v>
      </c>
    </row>
    <row r="4" spans="1:3" x14ac:dyDescent="0.4">
      <c r="A4" s="1">
        <v>103</v>
      </c>
      <c r="B4" s="2">
        <v>681.12199999999996</v>
      </c>
      <c r="C4" s="2">
        <v>4377.1580000000004</v>
      </c>
    </row>
    <row r="5" spans="1:3" x14ac:dyDescent="0.4">
      <c r="A5" s="1">
        <v>104</v>
      </c>
      <c r="B5" s="2">
        <v>875.14800000000002</v>
      </c>
      <c r="C5" s="2">
        <v>3441.6889999999999</v>
      </c>
    </row>
    <row r="6" spans="1:3" x14ac:dyDescent="0.4">
      <c r="A6" s="1">
        <v>105</v>
      </c>
      <c r="B6" s="2">
        <v>2502.2730000000001</v>
      </c>
      <c r="C6" s="2">
        <v>5118.83</v>
      </c>
    </row>
    <row r="7" spans="1:3" x14ac:dyDescent="0.4">
      <c r="A7" s="1">
        <v>106</v>
      </c>
      <c r="B7" s="2">
        <v>2382.3290000000002</v>
      </c>
      <c r="C7" s="2">
        <v>4352.8040000000001</v>
      </c>
    </row>
    <row r="8" spans="1:3" x14ac:dyDescent="0.4">
      <c r="A8" s="1">
        <v>107</v>
      </c>
      <c r="B8" s="2">
        <v>2102.9589999999998</v>
      </c>
      <c r="C8" s="2">
        <v>3868.915</v>
      </c>
    </row>
    <row r="9" spans="1:3" x14ac:dyDescent="0.4">
      <c r="A9" s="1">
        <v>108</v>
      </c>
      <c r="B9" s="2">
        <v>1679.6289999999999</v>
      </c>
      <c r="C9" s="2">
        <v>3480.607</v>
      </c>
    </row>
    <row r="11" spans="1:3" x14ac:dyDescent="0.4">
      <c r="A11" s="3">
        <v>23</v>
      </c>
      <c r="B11" s="4">
        <v>1556.1579999999999</v>
      </c>
      <c r="C11" s="4">
        <v>4034.8290000000002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13" sqref="B13"/>
    </sheetView>
  </sheetViews>
  <sheetFormatPr defaultRowHeight="14.6" x14ac:dyDescent="0.4"/>
  <cols>
    <col min="7" max="7" width="13.07421875" customWidth="1"/>
  </cols>
  <sheetData>
    <row r="1" spans="1:10" x14ac:dyDescent="0.4">
      <c r="A1" s="17" t="s">
        <v>3</v>
      </c>
      <c r="B1" s="17"/>
      <c r="C1" s="17"/>
      <c r="D1" s="5"/>
      <c r="E1" s="8"/>
      <c r="F1" s="9" t="s">
        <v>5</v>
      </c>
      <c r="G1" s="9" t="s">
        <v>6</v>
      </c>
      <c r="H1" s="7" t="s">
        <v>7</v>
      </c>
      <c r="I1" s="7" t="s">
        <v>8</v>
      </c>
      <c r="J1" s="7" t="s">
        <v>9</v>
      </c>
    </row>
    <row r="2" spans="1:10" x14ac:dyDescent="0.4">
      <c r="A2" s="1" t="s">
        <v>0</v>
      </c>
      <c r="B2" s="1" t="s">
        <v>1</v>
      </c>
      <c r="C2" s="1" t="s">
        <v>2</v>
      </c>
      <c r="E2" s="7">
        <v>1</v>
      </c>
      <c r="F2" s="10">
        <f>$B$3-B4</f>
        <v>-123.471</v>
      </c>
      <c r="G2" s="10">
        <f>$C$3-C4</f>
        <v>554.22200000000021</v>
      </c>
      <c r="H2" s="7">
        <f>(F2*F2)+(G2*G2)</f>
        <v>322407.11312500021</v>
      </c>
      <c r="I2" s="7">
        <f>G2/H2</f>
        <v>1.7190129418302358E-3</v>
      </c>
      <c r="J2" s="7">
        <f>F2/H2</f>
        <v>-3.8296611635900586E-4</v>
      </c>
    </row>
    <row r="3" spans="1:10" x14ac:dyDescent="0.4">
      <c r="A3" s="3" t="s">
        <v>4</v>
      </c>
      <c r="B3" s="4">
        <v>1556.1579999999999</v>
      </c>
      <c r="C3" s="4">
        <v>4034.8290000000002</v>
      </c>
      <c r="E3" s="7">
        <v>2</v>
      </c>
      <c r="F3" s="10">
        <f>$B$3-B5</f>
        <v>-826.17100000000028</v>
      </c>
      <c r="G3" s="10">
        <f>$C$3-C5</f>
        <v>-317.97499999999991</v>
      </c>
      <c r="H3" s="7">
        <f>(F3*F3)+(G3*G3)</f>
        <v>783666.62186600047</v>
      </c>
      <c r="I3" s="7">
        <f>G3/H3</f>
        <v>-4.0575289431475951E-4</v>
      </c>
      <c r="J3" s="7">
        <f>F3/H3</f>
        <v>-1.0542378314298904E-3</v>
      </c>
    </row>
    <row r="4" spans="1:10" x14ac:dyDescent="0.4">
      <c r="A4" s="1">
        <v>108</v>
      </c>
      <c r="B4" s="2">
        <v>1679.6289999999999</v>
      </c>
      <c r="C4" s="2">
        <v>3480.607</v>
      </c>
    </row>
    <row r="5" spans="1:10" x14ac:dyDescent="0.4">
      <c r="A5" s="1">
        <v>106</v>
      </c>
      <c r="B5" s="2">
        <v>2382.3290000000002</v>
      </c>
      <c r="C5" s="2">
        <v>4352.8040000000001</v>
      </c>
    </row>
    <row r="6" spans="1:10" x14ac:dyDescent="0.4">
      <c r="G6" t="s">
        <v>10</v>
      </c>
      <c r="H6">
        <f>I9*((I2*J3)-(I3*J2))</f>
        <v>-1.3528495661201762E-2</v>
      </c>
    </row>
    <row r="8" spans="1:10" x14ac:dyDescent="0.4">
      <c r="G8" s="6" t="s">
        <v>11</v>
      </c>
      <c r="H8" s="6" t="s">
        <v>12</v>
      </c>
      <c r="I8" s="7" t="s">
        <v>13</v>
      </c>
    </row>
    <row r="9" spans="1:10" x14ac:dyDescent="0.4">
      <c r="G9" s="6">
        <v>30</v>
      </c>
      <c r="H9" s="6">
        <v>206265</v>
      </c>
      <c r="I9" s="7">
        <f>H9/G9</f>
        <v>6875.5</v>
      </c>
    </row>
    <row r="11" spans="1:10" x14ac:dyDescent="0.4">
      <c r="G11" s="7" t="s">
        <v>14</v>
      </c>
      <c r="H11" s="7">
        <f>((J2*J2)+(J3*J3))/(H6*H6)</f>
        <v>6.8739979896358583E-3</v>
      </c>
    </row>
    <row r="12" spans="1:10" x14ac:dyDescent="0.4">
      <c r="G12" s="7" t="s">
        <v>15</v>
      </c>
      <c r="H12" s="7">
        <f>((I2*I2)+(I3*I3))/(H6*H6)</f>
        <v>1.7045337034492718E-2</v>
      </c>
    </row>
    <row r="13" spans="1:10" x14ac:dyDescent="0.4">
      <c r="G13" s="7" t="s">
        <v>16</v>
      </c>
      <c r="H13" s="7">
        <f>((I2*J2)+(I3*J3))/(H6*H6)</f>
        <v>-1.2597716830499129E-3</v>
      </c>
    </row>
    <row r="14" spans="1:10" x14ac:dyDescent="0.4">
      <c r="G14" s="7" t="s">
        <v>17</v>
      </c>
      <c r="H14" s="7">
        <f>SQRT(H11+H12)</f>
        <v>0.15465876963214398</v>
      </c>
    </row>
    <row r="16" spans="1:10" x14ac:dyDescent="0.4">
      <c r="G16" s="18" t="s">
        <v>25</v>
      </c>
      <c r="H16" s="18"/>
    </row>
    <row r="17" spans="7:9" x14ac:dyDescent="0.4">
      <c r="G17" s="15" t="s">
        <v>26</v>
      </c>
      <c r="H17" s="15">
        <f>(2*H13)/(H11-H12)</f>
        <v>0.24771009549365416</v>
      </c>
    </row>
    <row r="18" spans="7:9" x14ac:dyDescent="0.4">
      <c r="G18" s="15" t="s">
        <v>27</v>
      </c>
      <c r="H18" s="15">
        <f>((H11-H12)*(H11-H12))+(4*(H13*H13))</f>
        <v>1.0980423673908729E-4</v>
      </c>
    </row>
    <row r="19" spans="7:9" x14ac:dyDescent="0.4">
      <c r="G19" s="15" t="s">
        <v>28</v>
      </c>
      <c r="H19" s="15">
        <f>SQRT(H18)</f>
        <v>1.047875167847236E-2</v>
      </c>
    </row>
    <row r="20" spans="7:9" x14ac:dyDescent="0.4">
      <c r="G20" s="15" t="s">
        <v>18</v>
      </c>
      <c r="H20" s="15">
        <f>SQRT(0.5*(H11+H12+H19))</f>
        <v>0.13114512324635053</v>
      </c>
      <c r="I20">
        <f>H20*3000</f>
        <v>393.43536973905157</v>
      </c>
    </row>
    <row r="21" spans="7:9" x14ac:dyDescent="0.4">
      <c r="G21" s="15" t="s">
        <v>19</v>
      </c>
      <c r="H21" s="15">
        <f>SQRT(0.5*(H11+H12-H19))</f>
        <v>8.1977385130462099E-2</v>
      </c>
      <c r="I21">
        <f>H21*3000</f>
        <v>245.93215539138629</v>
      </c>
    </row>
    <row r="22" spans="7:9" x14ac:dyDescent="0.4">
      <c r="G22" s="15" t="s">
        <v>29</v>
      </c>
      <c r="H22" s="15">
        <f>ATAN(H17)</f>
        <v>0.24282230037555666</v>
      </c>
    </row>
    <row r="23" spans="7:9" x14ac:dyDescent="0.4">
      <c r="G23" s="16" t="s">
        <v>30</v>
      </c>
      <c r="H23" s="15">
        <f>H22/2</f>
        <v>0.12141115018777833</v>
      </c>
    </row>
    <row r="24" spans="7:9" x14ac:dyDescent="0.4">
      <c r="G24" s="16" t="s">
        <v>31</v>
      </c>
      <c r="H24" s="15">
        <f>DEGREES(H23)</f>
        <v>6.956346491588671</v>
      </c>
    </row>
  </sheetData>
  <mergeCells count="2">
    <mergeCell ref="A1:C1"/>
    <mergeCell ref="G16:H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E34" sqref="E34"/>
    </sheetView>
  </sheetViews>
  <sheetFormatPr defaultRowHeight="14.6" x14ac:dyDescent="0.4"/>
  <cols>
    <col min="7" max="7" width="13.07421875" customWidth="1"/>
  </cols>
  <sheetData>
    <row r="1" spans="1:10" x14ac:dyDescent="0.4">
      <c r="A1" s="17" t="s">
        <v>3</v>
      </c>
      <c r="B1" s="17"/>
      <c r="C1" s="17"/>
      <c r="D1" s="5"/>
      <c r="E1" s="8"/>
      <c r="F1" s="9" t="s">
        <v>5</v>
      </c>
      <c r="G1" s="9" t="s">
        <v>6</v>
      </c>
      <c r="H1" s="7" t="s">
        <v>7</v>
      </c>
      <c r="I1" s="7" t="s">
        <v>8</v>
      </c>
      <c r="J1" s="7" t="s">
        <v>9</v>
      </c>
    </row>
    <row r="2" spans="1:10" x14ac:dyDescent="0.4">
      <c r="A2" s="1" t="s">
        <v>0</v>
      </c>
      <c r="B2" s="1" t="s">
        <v>1</v>
      </c>
      <c r="C2" s="1" t="s">
        <v>2</v>
      </c>
      <c r="E2" s="7">
        <v>1</v>
      </c>
      <c r="F2" s="10">
        <f>$B$3-B4</f>
        <v>875.03599999999994</v>
      </c>
      <c r="G2" s="10">
        <f>$C$3-C4</f>
        <v>-342.32900000000018</v>
      </c>
      <c r="H2" s="7">
        <f>(F2*F2)+(G2*G2)</f>
        <v>882877.14553699992</v>
      </c>
      <c r="I2" s="7">
        <f>G2/H2</f>
        <v>-3.8774250951051912E-4</v>
      </c>
      <c r="J2" s="7">
        <f>F2/H2</f>
        <v>9.9111864478921272E-4</v>
      </c>
    </row>
    <row r="3" spans="1:10" x14ac:dyDescent="0.4">
      <c r="A3" s="3" t="s">
        <v>4</v>
      </c>
      <c r="B3" s="4">
        <v>1556.1579999999999</v>
      </c>
      <c r="C3" s="4">
        <v>4034.8290000000002</v>
      </c>
      <c r="E3" s="7">
        <v>2</v>
      </c>
      <c r="F3" s="10">
        <f>$B$3-B5</f>
        <v>-123.471</v>
      </c>
      <c r="G3" s="10">
        <f>$C$3-C5</f>
        <v>554.22200000000021</v>
      </c>
      <c r="H3" s="7">
        <f>(F3*F3)+(G3*G3)</f>
        <v>322407.11312500021</v>
      </c>
      <c r="I3" s="7">
        <f>G3/H3</f>
        <v>1.7190129418302358E-3</v>
      </c>
      <c r="J3" s="7">
        <f>F3/H3</f>
        <v>-3.8296611635900586E-4</v>
      </c>
    </row>
    <row r="4" spans="1:10" x14ac:dyDescent="0.4">
      <c r="A4" s="1">
        <v>103</v>
      </c>
      <c r="B4" s="2">
        <v>681.12199999999996</v>
      </c>
      <c r="C4" s="2">
        <v>4377.1580000000004</v>
      </c>
    </row>
    <row r="5" spans="1:10" x14ac:dyDescent="0.4">
      <c r="A5" s="1">
        <v>108</v>
      </c>
      <c r="B5" s="2">
        <v>1679.6289999999999</v>
      </c>
      <c r="C5" s="2">
        <v>3480.607</v>
      </c>
    </row>
    <row r="6" spans="1:10" x14ac:dyDescent="0.4">
      <c r="G6" t="s">
        <v>10</v>
      </c>
      <c r="H6">
        <f>I9*((I2*J3)-(I3*J2))</f>
        <v>-1.0693145674855253E-2</v>
      </c>
    </row>
    <row r="8" spans="1:10" x14ac:dyDescent="0.4">
      <c r="G8" s="6" t="s">
        <v>11</v>
      </c>
      <c r="H8" s="6" t="s">
        <v>12</v>
      </c>
      <c r="I8" s="7" t="s">
        <v>13</v>
      </c>
    </row>
    <row r="9" spans="1:10" x14ac:dyDescent="0.4">
      <c r="G9" s="6">
        <v>30</v>
      </c>
      <c r="H9" s="6">
        <v>206265</v>
      </c>
      <c r="I9" s="7">
        <f>H9/G9</f>
        <v>6875.5</v>
      </c>
    </row>
    <row r="11" spans="1:10" x14ac:dyDescent="0.4">
      <c r="G11" s="7" t="s">
        <v>14</v>
      </c>
      <c r="H11" s="7">
        <f>((J2*J2)+(J3*J3))/(H6*H6)</f>
        <v>9.8735875056527745E-3</v>
      </c>
    </row>
    <row r="12" spans="1:10" x14ac:dyDescent="0.4">
      <c r="G12" s="7" t="s">
        <v>15</v>
      </c>
      <c r="H12" s="7">
        <f>((I2*I2)+(I3*I3))/(H6*H6)</f>
        <v>2.7158110691540678E-2</v>
      </c>
    </row>
    <row r="13" spans="1:10" x14ac:dyDescent="0.4">
      <c r="G13" s="7" t="s">
        <v>16</v>
      </c>
      <c r="H13" s="7">
        <f>((I2*J2)+(I3*J3))/(H6*H6)</f>
        <v>-9.1183475850300146E-3</v>
      </c>
    </row>
    <row r="14" spans="1:10" x14ac:dyDescent="0.4">
      <c r="G14" s="7" t="s">
        <v>17</v>
      </c>
      <c r="H14" s="7">
        <f>SQRT(H11+H12)</f>
        <v>0.19243621851718415</v>
      </c>
    </row>
    <row r="16" spans="1:10" x14ac:dyDescent="0.4">
      <c r="G16" s="18" t="s">
        <v>25</v>
      </c>
      <c r="H16" s="18"/>
    </row>
    <row r="17" spans="7:9" x14ac:dyDescent="0.4">
      <c r="G17" s="15" t="s">
        <v>26</v>
      </c>
      <c r="H17" s="15">
        <f>(2*H13)/(H11-H12)</f>
        <v>1.0550881255983695</v>
      </c>
    </row>
    <row r="18" spans="7:9" x14ac:dyDescent="0.4">
      <c r="G18" s="15" t="s">
        <v>27</v>
      </c>
      <c r="H18" s="15">
        <f>((H11-H12)*(H11-H12))+(4*(H13*H13))</f>
        <v>6.313317924891874E-4</v>
      </c>
    </row>
    <row r="19" spans="7:9" x14ac:dyDescent="0.4">
      <c r="G19" s="15" t="s">
        <v>28</v>
      </c>
      <c r="H19" s="15">
        <f>SQRT(H18)</f>
        <v>2.5126316731450861E-2</v>
      </c>
    </row>
    <row r="20" spans="7:9" x14ac:dyDescent="0.4">
      <c r="G20" s="15" t="s">
        <v>18</v>
      </c>
      <c r="H20" s="15">
        <f>SQRT(0.5*(H11+H12+H19))</f>
        <v>0.17629239196381152</v>
      </c>
      <c r="I20">
        <f>H20*3000</f>
        <v>528.8771758914346</v>
      </c>
    </row>
    <row r="21" spans="7:9" x14ac:dyDescent="0.4">
      <c r="G21" s="15" t="s">
        <v>19</v>
      </c>
      <c r="H21" s="15">
        <f>SQRT(0.5*(H11+H12-H19))</f>
        <v>7.715368256195744E-2</v>
      </c>
      <c r="I21">
        <f>H21*3000</f>
        <v>231.46104768587233</v>
      </c>
    </row>
    <row r="22" spans="7:9" x14ac:dyDescent="0.4">
      <c r="G22" s="15" t="s">
        <v>29</v>
      </c>
      <c r="H22" s="15">
        <f>ATAN(H17)</f>
        <v>0.81219747002158782</v>
      </c>
    </row>
    <row r="23" spans="7:9" x14ac:dyDescent="0.4">
      <c r="G23" s="16" t="s">
        <v>30</v>
      </c>
      <c r="H23" s="15">
        <f>H22/2</f>
        <v>0.40609873501079391</v>
      </c>
    </row>
    <row r="24" spans="7:9" x14ac:dyDescent="0.4">
      <c r="G24" s="16" t="s">
        <v>31</v>
      </c>
      <c r="H24" s="15">
        <f>DEGREES(H23)</f>
        <v>23.267743581720094</v>
      </c>
    </row>
  </sheetData>
  <mergeCells count="2">
    <mergeCell ref="A1:C1"/>
    <mergeCell ref="G16:H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I20" sqref="I20:I21"/>
    </sheetView>
  </sheetViews>
  <sheetFormatPr defaultRowHeight="14.6" x14ac:dyDescent="0.4"/>
  <cols>
    <col min="7" max="7" width="13.07421875" customWidth="1"/>
  </cols>
  <sheetData>
    <row r="1" spans="1:10" x14ac:dyDescent="0.4">
      <c r="A1" s="17" t="s">
        <v>3</v>
      </c>
      <c r="B1" s="17"/>
      <c r="C1" s="17"/>
      <c r="D1" s="5"/>
      <c r="E1" s="8"/>
      <c r="F1" s="9" t="s">
        <v>5</v>
      </c>
      <c r="G1" s="9" t="s">
        <v>6</v>
      </c>
      <c r="H1" s="7" t="s">
        <v>7</v>
      </c>
      <c r="I1" s="7" t="s">
        <v>8</v>
      </c>
      <c r="J1" s="7" t="s">
        <v>9</v>
      </c>
    </row>
    <row r="2" spans="1:10" x14ac:dyDescent="0.4">
      <c r="A2" s="1" t="s">
        <v>0</v>
      </c>
      <c r="B2" s="1" t="s">
        <v>1</v>
      </c>
      <c r="C2" s="1" t="s">
        <v>2</v>
      </c>
      <c r="E2" s="7">
        <v>1</v>
      </c>
      <c r="F2" s="10">
        <f>$B$3-B4</f>
        <v>-190.93200000000002</v>
      </c>
      <c r="G2" s="10">
        <f>$C$3-C4</f>
        <v>-1557.0920000000001</v>
      </c>
      <c r="H2" s="7">
        <f>(F2*F2)+(G2*G2)</f>
        <v>2460990.5250880001</v>
      </c>
      <c r="I2" s="7">
        <f>G2/H2</f>
        <v>-6.3270946561012117E-4</v>
      </c>
      <c r="J2" s="7">
        <f>F2/H2</f>
        <v>-7.7583395000341442E-5</v>
      </c>
    </row>
    <row r="3" spans="1:10" x14ac:dyDescent="0.4">
      <c r="A3" s="3" t="s">
        <v>4</v>
      </c>
      <c r="B3" s="4">
        <v>1556.1579999999999</v>
      </c>
      <c r="C3" s="4">
        <v>4034.8290000000002</v>
      </c>
      <c r="E3" s="7">
        <v>2</v>
      </c>
      <c r="F3" s="10">
        <f>$B$3-B5</f>
        <v>-546.80099999999993</v>
      </c>
      <c r="G3" s="10">
        <f>$C$3-C5</f>
        <v>165.91400000000021</v>
      </c>
      <c r="H3" s="7">
        <f>(F3*F3)+(G3*G3)</f>
        <v>326518.78899699997</v>
      </c>
      <c r="I3" s="7">
        <f>G3/H3</f>
        <v>5.0813002372590761E-4</v>
      </c>
      <c r="J3" s="7">
        <f>F3/H3</f>
        <v>-1.6746386989847126E-3</v>
      </c>
    </row>
    <row r="4" spans="1:10" x14ac:dyDescent="0.4">
      <c r="A4" s="1">
        <v>101</v>
      </c>
      <c r="B4" s="2">
        <v>1747.09</v>
      </c>
      <c r="C4" s="2">
        <v>5591.9210000000003</v>
      </c>
    </row>
    <row r="5" spans="1:10" x14ac:dyDescent="0.4">
      <c r="A5" s="1">
        <v>107</v>
      </c>
      <c r="B5" s="2">
        <v>2102.9589999999998</v>
      </c>
      <c r="C5" s="2">
        <v>3868.915</v>
      </c>
    </row>
    <row r="6" spans="1:10" x14ac:dyDescent="0.4">
      <c r="G6" t="s">
        <v>10</v>
      </c>
      <c r="H6">
        <f>I9*((I2*J3)-(I3*J2))</f>
        <v>7.5560521756893118E-3</v>
      </c>
    </row>
    <row r="8" spans="1:10" x14ac:dyDescent="0.4">
      <c r="G8" s="6" t="s">
        <v>11</v>
      </c>
      <c r="H8" s="6" t="s">
        <v>12</v>
      </c>
      <c r="I8" s="7" t="s">
        <v>13</v>
      </c>
    </row>
    <row r="9" spans="1:10" x14ac:dyDescent="0.4">
      <c r="G9" s="6">
        <v>30</v>
      </c>
      <c r="H9" s="6">
        <v>206265</v>
      </c>
      <c r="I9" s="7">
        <f>H9/G9</f>
        <v>6875.5</v>
      </c>
    </row>
    <row r="11" spans="1:10" x14ac:dyDescent="0.4">
      <c r="G11" s="7" t="s">
        <v>14</v>
      </c>
      <c r="H11" s="7">
        <f>((J2*J2)+(J3*J3))/(H6*H6)</f>
        <v>4.9224746430171815E-2</v>
      </c>
    </row>
    <row r="12" spans="1:10" x14ac:dyDescent="0.4">
      <c r="G12" s="7" t="s">
        <v>15</v>
      </c>
      <c r="H12" s="7">
        <f>((I2*I2)+(I3*I3))/(H6*H6)</f>
        <v>1.1533931059423942E-2</v>
      </c>
    </row>
    <row r="13" spans="1:10" x14ac:dyDescent="0.4">
      <c r="G13" s="7" t="s">
        <v>16</v>
      </c>
      <c r="H13" s="7">
        <f>((I2*J2)+(I3*J3))/(H6*H6)</f>
        <v>-1.4044339406253308E-2</v>
      </c>
    </row>
    <row r="14" spans="1:10" x14ac:dyDescent="0.4">
      <c r="G14" s="7" t="s">
        <v>17</v>
      </c>
      <c r="H14" s="7">
        <f>SQRT(H11+H12)</f>
        <v>0.24649275342207477</v>
      </c>
    </row>
    <row r="16" spans="1:10" x14ac:dyDescent="0.4">
      <c r="G16" s="18" t="s">
        <v>25</v>
      </c>
      <c r="H16" s="18"/>
    </row>
    <row r="17" spans="7:9" x14ac:dyDescent="0.4">
      <c r="G17" s="15" t="s">
        <v>26</v>
      </c>
      <c r="H17" s="15">
        <f>(2*H13)/(H11-H12)</f>
        <v>-0.74523935171501898</v>
      </c>
    </row>
    <row r="18" spans="7:9" x14ac:dyDescent="0.4">
      <c r="G18" s="15" t="s">
        <v>27</v>
      </c>
      <c r="H18" s="15">
        <f>((H11-H12)*(H11-H12))+(4*(H13*H13))</f>
        <v>2.2095714407439622E-3</v>
      </c>
    </row>
    <row r="19" spans="7:9" x14ac:dyDescent="0.4">
      <c r="G19" s="15" t="s">
        <v>28</v>
      </c>
      <c r="H19" s="15">
        <f>SQRT(H18)</f>
        <v>4.7006078763750993E-2</v>
      </c>
    </row>
    <row r="20" spans="7:9" x14ac:dyDescent="0.4">
      <c r="G20" s="15" t="s">
        <v>18</v>
      </c>
      <c r="H20" s="15">
        <f>SQRT(0.5*(H11+H12+H19))</f>
        <v>0.23212578083158572</v>
      </c>
      <c r="I20">
        <f>H20*3000</f>
        <v>696.37734249475716</v>
      </c>
    </row>
    <row r="21" spans="7:9" x14ac:dyDescent="0.4">
      <c r="G21" s="15" t="s">
        <v>19</v>
      </c>
      <c r="H21" s="15">
        <f>SQRT(0.5*(H11+H12-H19))</f>
        <v>8.2923454841934696E-2</v>
      </c>
      <c r="I21">
        <f>H21*3000</f>
        <v>248.7703645258041</v>
      </c>
    </row>
    <row r="22" spans="7:9" x14ac:dyDescent="0.4">
      <c r="G22" s="15" t="s">
        <v>29</v>
      </c>
      <c r="H22" s="15">
        <f>ATAN(H17)</f>
        <v>-0.640447325126835</v>
      </c>
    </row>
    <row r="23" spans="7:9" x14ac:dyDescent="0.4">
      <c r="G23" s="16" t="s">
        <v>30</v>
      </c>
      <c r="H23" s="15">
        <f>H22/2</f>
        <v>-0.3202236625634175</v>
      </c>
    </row>
    <row r="24" spans="7:9" x14ac:dyDescent="0.4">
      <c r="G24" s="16" t="s">
        <v>31</v>
      </c>
      <c r="H24" s="15">
        <f>DEGREES(H23)</f>
        <v>-18.347464365105242</v>
      </c>
      <c r="I24">
        <f>360+H24</f>
        <v>341.65253563489478</v>
      </c>
    </row>
  </sheetData>
  <mergeCells count="2">
    <mergeCell ref="A1:C1"/>
    <mergeCell ref="G16:H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3" sqref="A3:C5"/>
    </sheetView>
  </sheetViews>
  <sheetFormatPr defaultRowHeight="14.6" x14ac:dyDescent="0.4"/>
  <cols>
    <col min="7" max="7" width="11.765625" bestFit="1" customWidth="1"/>
  </cols>
  <sheetData>
    <row r="1" spans="1:10" x14ac:dyDescent="0.4">
      <c r="A1" s="17" t="s">
        <v>3</v>
      </c>
      <c r="B1" s="17"/>
      <c r="C1" s="17"/>
      <c r="D1" s="5"/>
      <c r="E1" s="8"/>
      <c r="F1" s="9" t="s">
        <v>5</v>
      </c>
      <c r="G1" s="9" t="s">
        <v>6</v>
      </c>
      <c r="H1" s="7" t="s">
        <v>7</v>
      </c>
      <c r="I1" s="7" t="s">
        <v>8</v>
      </c>
      <c r="J1" s="7" t="s">
        <v>9</v>
      </c>
    </row>
    <row r="2" spans="1:10" x14ac:dyDescent="0.4">
      <c r="A2" s="1" t="s">
        <v>0</v>
      </c>
      <c r="B2" s="1" t="s">
        <v>1</v>
      </c>
      <c r="C2" s="1" t="s">
        <v>2</v>
      </c>
      <c r="E2" s="7">
        <v>1</v>
      </c>
      <c r="F2" s="10">
        <f>$B$3-B4</f>
        <v>444.0619999999999</v>
      </c>
      <c r="G2" s="10">
        <f>$C$3-C4</f>
        <v>-1077.002</v>
      </c>
      <c r="H2" s="7">
        <f>(F2*F2)+(G2*G2)</f>
        <v>1357124.367848</v>
      </c>
      <c r="I2" s="7">
        <f>G2/H2</f>
        <v>-7.9359123269432427E-4</v>
      </c>
      <c r="J2" s="7">
        <f>F2/H2</f>
        <v>3.2720803672853623E-4</v>
      </c>
    </row>
    <row r="3" spans="1:10" x14ac:dyDescent="0.4">
      <c r="A3" s="3" t="s">
        <v>4</v>
      </c>
      <c r="B3" s="4">
        <v>1556.1579999999999</v>
      </c>
      <c r="C3" s="4">
        <v>4034.8290000000002</v>
      </c>
      <c r="E3" s="7">
        <v>2</v>
      </c>
      <c r="F3" s="10">
        <f>$B$3-B5</f>
        <v>681.00999999999988</v>
      </c>
      <c r="G3" s="10">
        <f>$C$3-C5</f>
        <v>593.14000000000033</v>
      </c>
      <c r="H3" s="7">
        <f>(F3*F3)+(G3*G3)</f>
        <v>815589.67970000021</v>
      </c>
      <c r="I3" s="7">
        <f>G3/H3</f>
        <v>7.2725294932394938E-4</v>
      </c>
      <c r="J3" s="7">
        <f>F3/H3</f>
        <v>8.3499094820632962E-4</v>
      </c>
    </row>
    <row r="4" spans="1:10" x14ac:dyDescent="0.4">
      <c r="A4" s="1">
        <v>102</v>
      </c>
      <c r="B4" s="2">
        <v>1112.096</v>
      </c>
      <c r="C4" s="2">
        <v>5111.8310000000001</v>
      </c>
    </row>
    <row r="5" spans="1:10" x14ac:dyDescent="0.4">
      <c r="A5" s="1">
        <v>104</v>
      </c>
      <c r="B5" s="2">
        <v>875.14800000000002</v>
      </c>
      <c r="C5" s="2">
        <v>3441.6889999999999</v>
      </c>
    </row>
    <row r="6" spans="1:10" x14ac:dyDescent="0.4">
      <c r="G6" t="s">
        <v>10</v>
      </c>
      <c r="H6">
        <f>I9*((I2*J3)-(I3*J2))</f>
        <v>-6.192106278452127E-3</v>
      </c>
    </row>
    <row r="8" spans="1:10" x14ac:dyDescent="0.4">
      <c r="G8" s="6" t="s">
        <v>11</v>
      </c>
      <c r="H8" s="6" t="s">
        <v>12</v>
      </c>
      <c r="I8" s="7" t="s">
        <v>13</v>
      </c>
    </row>
    <row r="9" spans="1:10" x14ac:dyDescent="0.4">
      <c r="G9" s="6">
        <v>30</v>
      </c>
      <c r="H9" s="6">
        <v>206265</v>
      </c>
      <c r="I9" s="7">
        <f>H9/G9</f>
        <v>6875.5</v>
      </c>
    </row>
    <row r="11" spans="1:10" x14ac:dyDescent="0.4">
      <c r="G11" s="7" t="s">
        <v>14</v>
      </c>
      <c r="H11" s="7">
        <f>((J2*J2)+(J3*J3))/(H6*H6)</f>
        <v>2.0976245467878057E-2</v>
      </c>
    </row>
    <row r="12" spans="1:10" x14ac:dyDescent="0.4">
      <c r="G12" s="7" t="s">
        <v>15</v>
      </c>
      <c r="H12" s="7">
        <f>((I2*I2)+(I3*I3))/(H6*H6)</f>
        <v>3.0219562162724235E-2</v>
      </c>
    </row>
    <row r="13" spans="1:10" x14ac:dyDescent="0.4">
      <c r="G13" s="7" t="s">
        <v>16</v>
      </c>
      <c r="H13" s="7">
        <f>((I2*J2)+(I3*J3))/(H6*H6)</f>
        <v>9.0652174457340872E-3</v>
      </c>
    </row>
    <row r="14" spans="1:10" x14ac:dyDescent="0.4">
      <c r="G14" s="7" t="s">
        <v>17</v>
      </c>
      <c r="H14" s="7">
        <f>SQRT(H11+H12)</f>
        <v>0.2262649058749551</v>
      </c>
    </row>
    <row r="16" spans="1:10" x14ac:dyDescent="0.4">
      <c r="G16" s="18" t="s">
        <v>25</v>
      </c>
      <c r="H16" s="18"/>
    </row>
    <row r="17" spans="7:9" x14ac:dyDescent="0.4">
      <c r="G17" s="15" t="s">
        <v>26</v>
      </c>
      <c r="H17" s="15">
        <f>(2*H13)/(H11-H12)</f>
        <v>-1.9614642113882359</v>
      </c>
    </row>
    <row r="18" spans="7:9" x14ac:dyDescent="0.4">
      <c r="G18" s="15" t="s">
        <v>27</v>
      </c>
      <c r="H18" s="15">
        <f>((H11-H12)*(H11-H12))+(4*(H13*H13))</f>
        <v>4.1415157287498863E-4</v>
      </c>
    </row>
    <row r="19" spans="7:9" x14ac:dyDescent="0.4">
      <c r="G19" s="15" t="s">
        <v>28</v>
      </c>
      <c r="H19" s="15">
        <f>SQRT(H18)</f>
        <v>2.0350714308716256E-2</v>
      </c>
    </row>
    <row r="20" spans="7:9" x14ac:dyDescent="0.4">
      <c r="G20" s="15" t="s">
        <v>18</v>
      </c>
      <c r="H20" s="15">
        <f>SQRT(0.5*(H11+H12+H19))</f>
        <v>0.18913820600201131</v>
      </c>
      <c r="I20">
        <f>H20*3000</f>
        <v>567.41461800603395</v>
      </c>
    </row>
    <row r="21" spans="7:9" x14ac:dyDescent="0.4">
      <c r="G21" s="15" t="s">
        <v>19</v>
      </c>
      <c r="H21" s="15">
        <f>SQRT(0.5*(H11+H12-H19))</f>
        <v>0.12418754631984245</v>
      </c>
      <c r="I21">
        <f>H21*3000</f>
        <v>372.56263895952736</v>
      </c>
    </row>
    <row r="22" spans="7:9" x14ac:dyDescent="0.4">
      <c r="G22" s="15" t="s">
        <v>29</v>
      </c>
      <c r="H22" s="15">
        <f>ATAN(H17)</f>
        <v>-1.099321059489675</v>
      </c>
    </row>
    <row r="23" spans="7:9" x14ac:dyDescent="0.4">
      <c r="G23" s="16" t="s">
        <v>30</v>
      </c>
      <c r="H23" s="15">
        <f>H22/2</f>
        <v>-0.54966052974483748</v>
      </c>
    </row>
    <row r="24" spans="7:9" x14ac:dyDescent="0.4">
      <c r="G24" s="16" t="s">
        <v>31</v>
      </c>
      <c r="H24" s="15">
        <f>DEGREES(H23)</f>
        <v>-31.493228519304235</v>
      </c>
      <c r="I24">
        <f>360+H24</f>
        <v>328.50677148069576</v>
      </c>
    </row>
  </sheetData>
  <mergeCells count="2">
    <mergeCell ref="A1:C1"/>
    <mergeCell ref="G16:H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2" sqref="A2"/>
    </sheetView>
  </sheetViews>
  <sheetFormatPr defaultRowHeight="14.6" x14ac:dyDescent="0.4"/>
  <sheetData>
    <row r="1" spans="1:12" x14ac:dyDescent="0.4">
      <c r="A1" s="19" t="s">
        <v>32</v>
      </c>
      <c r="B1" s="19"/>
      <c r="C1" s="19"/>
    </row>
    <row r="2" spans="1:12" x14ac:dyDescent="0.4">
      <c r="A2" s="13" t="s">
        <v>0</v>
      </c>
      <c r="B2" s="13" t="s">
        <v>1</v>
      </c>
      <c r="C2" s="13" t="s">
        <v>2</v>
      </c>
    </row>
    <row r="3" spans="1:12" x14ac:dyDescent="0.4">
      <c r="A3" s="6" t="s">
        <v>4</v>
      </c>
      <c r="B3" s="4">
        <v>1556.1579999999999</v>
      </c>
      <c r="C3" s="4">
        <v>4034.8290000000002</v>
      </c>
      <c r="E3" s="7"/>
      <c r="F3" s="9" t="s">
        <v>5</v>
      </c>
      <c r="G3" s="9" t="s">
        <v>6</v>
      </c>
      <c r="H3" s="7" t="s">
        <v>7</v>
      </c>
      <c r="I3" s="11" t="s">
        <v>18</v>
      </c>
      <c r="J3" s="11" t="s">
        <v>19</v>
      </c>
      <c r="K3" s="11" t="s">
        <v>8</v>
      </c>
      <c r="L3" s="11" t="s">
        <v>9</v>
      </c>
    </row>
    <row r="4" spans="1:12" x14ac:dyDescent="0.4">
      <c r="A4" s="13">
        <v>105</v>
      </c>
      <c r="B4" s="14">
        <v>2502.2730000000001</v>
      </c>
      <c r="C4" s="14">
        <v>5118.83</v>
      </c>
      <c r="E4" s="7">
        <v>1</v>
      </c>
      <c r="F4" s="12">
        <f>B4-$B$3</f>
        <v>946.11500000000024</v>
      </c>
      <c r="G4" s="12">
        <f>C4-$C$3</f>
        <v>1084.0009999999997</v>
      </c>
      <c r="H4" s="7">
        <f>(F4*F4)+(G4*G4)</f>
        <v>2070191.7612259998</v>
      </c>
      <c r="I4" s="7">
        <f>G4/H4</f>
        <v>5.2362347310185291E-4</v>
      </c>
      <c r="J4" s="7">
        <f>F4/H4</f>
        <v>4.5701804911043421E-4</v>
      </c>
      <c r="K4" s="7">
        <f>I4-I5</f>
        <v>-2.6996775959247136E-4</v>
      </c>
      <c r="L4" s="7">
        <f>J4-J5</f>
        <v>7.8422608583897044E-4</v>
      </c>
    </row>
    <row r="5" spans="1:12" x14ac:dyDescent="0.4">
      <c r="A5" s="13">
        <v>102</v>
      </c>
      <c r="B5" s="14">
        <v>1112.096</v>
      </c>
      <c r="C5" s="14">
        <v>5111.8310000000001</v>
      </c>
      <c r="E5" s="7">
        <v>2</v>
      </c>
      <c r="F5" s="12">
        <f t="shared" ref="F5:F6" si="0">B5-$B$3</f>
        <v>-444.0619999999999</v>
      </c>
      <c r="G5" s="12">
        <f t="shared" ref="G5:G6" si="1">C5-$C$3</f>
        <v>1077.002</v>
      </c>
      <c r="H5" s="7">
        <f t="shared" ref="H5:H6" si="2">(F5*F5)+(G5*G5)</f>
        <v>1357124.367848</v>
      </c>
      <c r="I5" s="7">
        <f t="shared" ref="I5:I6" si="3">G5/H5</f>
        <v>7.9359123269432427E-4</v>
      </c>
      <c r="J5" s="7">
        <f t="shared" ref="J5:J6" si="4">F5/H5</f>
        <v>-3.2720803672853623E-4</v>
      </c>
      <c r="K5" s="7">
        <f t="shared" ref="K5" si="5">I5-I6</f>
        <v>2.51260417452456E-3</v>
      </c>
      <c r="L5" s="7">
        <f t="shared" ref="L5" si="6">J5-J6</f>
        <v>-7.1017415308754204E-4</v>
      </c>
    </row>
    <row r="6" spans="1:12" x14ac:dyDescent="0.4">
      <c r="A6" s="13">
        <v>108</v>
      </c>
      <c r="B6" s="14">
        <v>1679.6289999999999</v>
      </c>
      <c r="C6" s="14">
        <v>3480.607</v>
      </c>
      <c r="E6" s="7">
        <v>3</v>
      </c>
      <c r="F6" s="12">
        <f t="shared" si="0"/>
        <v>123.471</v>
      </c>
      <c r="G6" s="12">
        <f t="shared" si="1"/>
        <v>-554.22200000000021</v>
      </c>
      <c r="H6" s="7">
        <f t="shared" si="2"/>
        <v>322407.11312500021</v>
      </c>
      <c r="I6" s="7">
        <f t="shared" si="3"/>
        <v>-1.7190129418302358E-3</v>
      </c>
      <c r="J6" s="7">
        <f t="shared" si="4"/>
        <v>3.8296611635900586E-4</v>
      </c>
      <c r="K6" s="7"/>
      <c r="L6" s="7"/>
    </row>
    <row r="8" spans="1:12" x14ac:dyDescent="0.4">
      <c r="G8" s="11" t="s">
        <v>20</v>
      </c>
      <c r="H8" s="7">
        <f>C10*((K4*L5)-(K5-L4))</f>
        <v>-11.882145349536131</v>
      </c>
    </row>
    <row r="9" spans="1:12" x14ac:dyDescent="0.4">
      <c r="A9" s="6" t="s">
        <v>11</v>
      </c>
      <c r="B9" s="6" t="s">
        <v>12</v>
      </c>
      <c r="C9" s="7" t="s">
        <v>13</v>
      </c>
      <c r="G9" s="7" t="s">
        <v>21</v>
      </c>
      <c r="H9" s="7">
        <f>((L4*L4)+(L5*L5))/(H8*H8)</f>
        <v>7.9282847588622432E-9</v>
      </c>
    </row>
    <row r="10" spans="1:12" x14ac:dyDescent="0.4">
      <c r="A10" s="6">
        <v>30</v>
      </c>
      <c r="B10" s="6">
        <v>206265</v>
      </c>
      <c r="C10" s="7">
        <f>B10/A10</f>
        <v>6875.5</v>
      </c>
      <c r="G10" s="7" t="s">
        <v>22</v>
      </c>
      <c r="H10" s="7">
        <f>((K4*K4)+(K5*K5))/(H8*H8)</f>
        <v>4.5231754269872551E-8</v>
      </c>
    </row>
    <row r="11" spans="1:12" x14ac:dyDescent="0.4">
      <c r="G11" s="7" t="s">
        <v>23</v>
      </c>
      <c r="H11" s="7">
        <f>((K4*L4)+(K5*L5))/(H8*H8)</f>
        <v>-1.4138165919527625E-8</v>
      </c>
    </row>
    <row r="12" spans="1:12" x14ac:dyDescent="0.4">
      <c r="G12" s="7" t="s">
        <v>24</v>
      </c>
      <c r="H12" s="7">
        <f>SQRT(H9+H10)</f>
        <v>2.3056460922859517E-4</v>
      </c>
    </row>
    <row r="14" spans="1:12" x14ac:dyDescent="0.4">
      <c r="G14" s="18" t="s">
        <v>25</v>
      </c>
      <c r="H14" s="18"/>
    </row>
    <row r="15" spans="1:12" x14ac:dyDescent="0.4">
      <c r="G15" s="15" t="s">
        <v>26</v>
      </c>
      <c r="H15" s="15">
        <f>(2*H11)/(H9-H10)</f>
        <v>0.75800809441355987</v>
      </c>
    </row>
    <row r="16" spans="1:12" x14ac:dyDescent="0.4">
      <c r="G16" s="15" t="s">
        <v>27</v>
      </c>
      <c r="H16" s="15">
        <f>((H9-H10)*(H9-H10))+(4*(H11*H11))</f>
        <v>2.191099779831245E-15</v>
      </c>
    </row>
    <row r="17" spans="7:8" x14ac:dyDescent="0.4">
      <c r="G17" s="15" t="s">
        <v>28</v>
      </c>
      <c r="H17" s="15">
        <f>SQRT(H16)</f>
        <v>4.6809184780673598E-8</v>
      </c>
    </row>
    <row r="18" spans="7:8" x14ac:dyDescent="0.4">
      <c r="G18" s="15" t="s">
        <v>18</v>
      </c>
      <c r="H18" s="15">
        <f>SQRT(0.5*(H9+H10+H17))</f>
        <v>2.2357238627501429E-4</v>
      </c>
    </row>
    <row r="19" spans="7:8" x14ac:dyDescent="0.4">
      <c r="G19" s="15" t="s">
        <v>19</v>
      </c>
      <c r="H19" s="15">
        <f>SQRT(0.5*(H9+H10-H17))</f>
        <v>5.6350928333352221E-5</v>
      </c>
    </row>
    <row r="20" spans="7:8" x14ac:dyDescent="0.4">
      <c r="G20" s="15" t="s">
        <v>29</v>
      </c>
      <c r="H20" s="15">
        <f>ATAN(H15)</f>
        <v>0.64860661968811628</v>
      </c>
    </row>
    <row r="21" spans="7:8" x14ac:dyDescent="0.4">
      <c r="G21" s="16" t="s">
        <v>30</v>
      </c>
      <c r="H21" s="15">
        <f>H20/2</f>
        <v>0.32430330984405814</v>
      </c>
    </row>
    <row r="22" spans="7:8" x14ac:dyDescent="0.4">
      <c r="G22" s="16" t="s">
        <v>31</v>
      </c>
      <c r="H22" s="15">
        <f>DEGREES(H21)</f>
        <v>18.581210936187976</v>
      </c>
    </row>
  </sheetData>
  <mergeCells count="2">
    <mergeCell ref="A1:C1"/>
    <mergeCell ref="G14:H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2" sqref="A2"/>
    </sheetView>
  </sheetViews>
  <sheetFormatPr defaultRowHeight="14.6" x14ac:dyDescent="0.4"/>
  <sheetData>
    <row r="1" spans="1:12" x14ac:dyDescent="0.4">
      <c r="A1" s="19" t="s">
        <v>33</v>
      </c>
      <c r="B1" s="19"/>
      <c r="C1" s="19"/>
    </row>
    <row r="2" spans="1:12" x14ac:dyDescent="0.4">
      <c r="A2" s="13" t="s">
        <v>0</v>
      </c>
      <c r="B2" s="13" t="s">
        <v>1</v>
      </c>
      <c r="C2" s="13" t="s">
        <v>2</v>
      </c>
    </row>
    <row r="3" spans="1:12" x14ac:dyDescent="0.4">
      <c r="A3" s="6" t="s">
        <v>4</v>
      </c>
      <c r="B3" s="4">
        <v>1556.1579999999999</v>
      </c>
      <c r="C3" s="4">
        <v>4034.8290000000002</v>
      </c>
      <c r="E3" s="7"/>
      <c r="F3" s="9" t="s">
        <v>5</v>
      </c>
      <c r="G3" s="9" t="s">
        <v>6</v>
      </c>
      <c r="H3" s="7" t="s">
        <v>7</v>
      </c>
      <c r="I3" s="11" t="s">
        <v>18</v>
      </c>
      <c r="J3" s="11" t="s">
        <v>19</v>
      </c>
      <c r="K3" s="11" t="s">
        <v>8</v>
      </c>
      <c r="L3" s="11" t="s">
        <v>9</v>
      </c>
    </row>
    <row r="4" spans="1:12" x14ac:dyDescent="0.4">
      <c r="A4" s="13">
        <v>101</v>
      </c>
      <c r="B4" s="14">
        <v>1747.09</v>
      </c>
      <c r="C4" s="14">
        <v>5591.9210000000003</v>
      </c>
      <c r="E4" s="7">
        <v>1</v>
      </c>
      <c r="F4" s="12">
        <f>B4-$B$3</f>
        <v>190.93200000000002</v>
      </c>
      <c r="G4" s="12">
        <f>C4-$C$3</f>
        <v>1557.0920000000001</v>
      </c>
      <c r="H4" s="7">
        <f>(F4*F4)+(G4*G4)</f>
        <v>2460990.5250880001</v>
      </c>
      <c r="I4" s="7">
        <f>G4/H4</f>
        <v>6.3270946561012117E-4</v>
      </c>
      <c r="J4" s="7">
        <f>F4/H4</f>
        <v>7.7583395000341442E-5</v>
      </c>
      <c r="K4" s="7">
        <f>I4-I5</f>
        <v>1.3599624149340705E-3</v>
      </c>
      <c r="L4" s="7">
        <f>J4-J5</f>
        <v>9.1257434320667107E-4</v>
      </c>
    </row>
    <row r="5" spans="1:12" x14ac:dyDescent="0.4">
      <c r="A5" s="13">
        <v>104</v>
      </c>
      <c r="B5" s="14">
        <v>875.14800000000002</v>
      </c>
      <c r="C5" s="14">
        <v>3441.6889999999999</v>
      </c>
      <c r="E5" s="7">
        <v>2</v>
      </c>
      <c r="F5" s="12">
        <f t="shared" ref="F5:F6" si="0">B5-$B$3</f>
        <v>-681.00999999999988</v>
      </c>
      <c r="G5" s="12">
        <f t="shared" ref="G5:G6" si="1">C5-$C$3</f>
        <v>-593.14000000000033</v>
      </c>
      <c r="H5" s="7">
        <f t="shared" ref="H5:H6" si="2">(F5*F5)+(G5*G5)</f>
        <v>815589.67970000021</v>
      </c>
      <c r="I5" s="7">
        <f t="shared" ref="I5:I6" si="3">G5/H5</f>
        <v>-7.2725294932394938E-4</v>
      </c>
      <c r="J5" s="7">
        <f t="shared" ref="J5:J6" si="4">F5/H5</f>
        <v>-8.3499094820632962E-4</v>
      </c>
      <c r="K5" s="7">
        <f t="shared" ref="K5:L5" si="5">I5-I6</f>
        <v>-2.1912292559804177E-4</v>
      </c>
      <c r="L5" s="7">
        <f t="shared" si="5"/>
        <v>-2.5096296471910423E-3</v>
      </c>
    </row>
    <row r="6" spans="1:12" x14ac:dyDescent="0.4">
      <c r="A6" s="13">
        <v>107</v>
      </c>
      <c r="B6" s="14">
        <v>2102.9589999999998</v>
      </c>
      <c r="C6" s="14">
        <v>3868.915</v>
      </c>
      <c r="E6" s="7">
        <v>3</v>
      </c>
      <c r="F6" s="12">
        <f t="shared" si="0"/>
        <v>546.80099999999993</v>
      </c>
      <c r="G6" s="12">
        <f t="shared" si="1"/>
        <v>-165.91400000000021</v>
      </c>
      <c r="H6" s="7">
        <f t="shared" si="2"/>
        <v>326518.78899699997</v>
      </c>
      <c r="I6" s="7">
        <f t="shared" si="3"/>
        <v>-5.0813002372590761E-4</v>
      </c>
      <c r="J6" s="7">
        <f t="shared" si="4"/>
        <v>1.6746386989847126E-3</v>
      </c>
      <c r="K6" s="7"/>
      <c r="L6" s="7"/>
    </row>
    <row r="8" spans="1:12" x14ac:dyDescent="0.4">
      <c r="G8" s="11" t="s">
        <v>20</v>
      </c>
      <c r="H8" s="7">
        <f>C10*((K4*L5)-(K5-L4))</f>
        <v>7.7575184764461653</v>
      </c>
    </row>
    <row r="9" spans="1:12" x14ac:dyDescent="0.4">
      <c r="A9" s="6" t="s">
        <v>11</v>
      </c>
      <c r="B9" s="6" t="s">
        <v>12</v>
      </c>
      <c r="C9" s="7" t="s">
        <v>13</v>
      </c>
      <c r="G9" s="7" t="s">
        <v>21</v>
      </c>
      <c r="H9" s="7">
        <f>((L4*L4)+(L5*L5))/(H8*H8)</f>
        <v>1.184968492017521E-7</v>
      </c>
    </row>
    <row r="10" spans="1:12" x14ac:dyDescent="0.4">
      <c r="A10" s="6">
        <v>30</v>
      </c>
      <c r="B10" s="6">
        <v>206265</v>
      </c>
      <c r="C10" s="7">
        <f>B10/A10</f>
        <v>6875.5</v>
      </c>
      <c r="G10" s="7" t="s">
        <v>22</v>
      </c>
      <c r="H10" s="7">
        <f>((K4*K4)+(K5*K5))/(H8*H8)</f>
        <v>3.1531093852111783E-8</v>
      </c>
    </row>
    <row r="11" spans="1:12" x14ac:dyDescent="0.4">
      <c r="G11" s="7" t="s">
        <v>23</v>
      </c>
      <c r="H11" s="7">
        <f>((K4*L4)+(K5*L5))/(H8*H8)</f>
        <v>2.9760903851795297E-8</v>
      </c>
    </row>
    <row r="12" spans="1:12" x14ac:dyDescent="0.4">
      <c r="G12" s="7" t="s">
        <v>24</v>
      </c>
      <c r="H12" s="7">
        <f>SQRT(H9+H10)</f>
        <v>3.8733440726827236E-4</v>
      </c>
    </row>
    <row r="14" spans="1:12" x14ac:dyDescent="0.4">
      <c r="G14" s="18" t="s">
        <v>25</v>
      </c>
      <c r="H14" s="18"/>
    </row>
    <row r="15" spans="1:12" x14ac:dyDescent="0.4">
      <c r="G15" s="15" t="s">
        <v>26</v>
      </c>
      <c r="H15" s="15">
        <f>(2*H11)/(H9-H10)</f>
        <v>0.68442811155134486</v>
      </c>
    </row>
    <row r="16" spans="1:12" x14ac:dyDescent="0.4">
      <c r="G16" s="15" t="s">
        <v>27</v>
      </c>
      <c r="H16" s="15">
        <f>((H9-H10)*(H9-H10))+(4*(H11*H11))</f>
        <v>1.1105888195836711E-14</v>
      </c>
    </row>
    <row r="17" spans="7:8" x14ac:dyDescent="0.4">
      <c r="G17" s="15" t="s">
        <v>28</v>
      </c>
      <c r="H17" s="15">
        <f>SQRT(H16)</f>
        <v>1.0538447796443606E-7</v>
      </c>
    </row>
    <row r="18" spans="7:8" x14ac:dyDescent="0.4">
      <c r="G18" s="15" t="s">
        <v>18</v>
      </c>
      <c r="H18" s="15">
        <f>SQRT(0.5*(H9+H10+H17))</f>
        <v>3.5736005723800468E-4</v>
      </c>
    </row>
    <row r="19" spans="7:8" x14ac:dyDescent="0.4">
      <c r="G19" s="15" t="s">
        <v>19</v>
      </c>
      <c r="H19" s="15">
        <f>SQRT(0.5*(H9+H10-H17))</f>
        <v>1.4940459345252378E-4</v>
      </c>
    </row>
    <row r="20" spans="7:8" x14ac:dyDescent="0.4">
      <c r="G20" s="15" t="s">
        <v>29</v>
      </c>
      <c r="H20" s="15">
        <f>ATAN(H15)</f>
        <v>0.60019840265692981</v>
      </c>
    </row>
    <row r="21" spans="7:8" x14ac:dyDescent="0.4">
      <c r="G21" s="16" t="s">
        <v>30</v>
      </c>
      <c r="H21" s="15">
        <f>H20/2</f>
        <v>0.3000992013284649</v>
      </c>
    </row>
    <row r="22" spans="7:8" x14ac:dyDescent="0.4">
      <c r="G22" s="16" t="s">
        <v>31</v>
      </c>
      <c r="H22" s="15">
        <f>DEGREES(H21)</f>
        <v>17.194417671367827</v>
      </c>
    </row>
  </sheetData>
  <mergeCells count="2">
    <mergeCell ref="A1:C1"/>
    <mergeCell ref="G14:H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2" sqref="A2"/>
    </sheetView>
  </sheetViews>
  <sheetFormatPr defaultRowHeight="14.6" x14ac:dyDescent="0.4"/>
  <sheetData>
    <row r="1" spans="1:12" x14ac:dyDescent="0.4">
      <c r="A1" s="19" t="s">
        <v>34</v>
      </c>
      <c r="B1" s="19"/>
      <c r="C1" s="19"/>
    </row>
    <row r="2" spans="1:12" x14ac:dyDescent="0.4">
      <c r="A2" s="13" t="s">
        <v>0</v>
      </c>
      <c r="B2" s="13" t="s">
        <v>1</v>
      </c>
      <c r="C2" s="13" t="s">
        <v>2</v>
      </c>
    </row>
    <row r="3" spans="1:12" x14ac:dyDescent="0.4">
      <c r="A3" s="6" t="s">
        <v>4</v>
      </c>
      <c r="B3" s="4">
        <v>1556.1579999999999</v>
      </c>
      <c r="C3" s="4">
        <v>4034.8290000000002</v>
      </c>
      <c r="E3" s="7"/>
      <c r="F3" s="9" t="s">
        <v>5</v>
      </c>
      <c r="G3" s="9" t="s">
        <v>6</v>
      </c>
      <c r="H3" s="7" t="s">
        <v>7</v>
      </c>
      <c r="I3" s="11" t="s">
        <v>18</v>
      </c>
      <c r="J3" s="11" t="s">
        <v>19</v>
      </c>
      <c r="K3" s="11" t="s">
        <v>8</v>
      </c>
      <c r="L3" s="11" t="s">
        <v>9</v>
      </c>
    </row>
    <row r="4" spans="1:12" x14ac:dyDescent="0.4">
      <c r="A4" s="13">
        <v>101</v>
      </c>
      <c r="B4" s="14">
        <v>1747.09</v>
      </c>
      <c r="C4" s="14">
        <v>5591.9210000000003</v>
      </c>
      <c r="E4" s="7">
        <v>1</v>
      </c>
      <c r="F4" s="12">
        <f>B4-$B$3</f>
        <v>190.93200000000002</v>
      </c>
      <c r="G4" s="12">
        <f>C4-$C$3</f>
        <v>1557.0920000000001</v>
      </c>
      <c r="H4" s="7">
        <f>(F4*F4)+(G4*G4)</f>
        <v>2460990.5250880001</v>
      </c>
      <c r="I4" s="7">
        <f>G4/H4</f>
        <v>6.3270946561012117E-4</v>
      </c>
      <c r="J4" s="7">
        <f>F4/H4</f>
        <v>7.7583395000341442E-5</v>
      </c>
      <c r="K4" s="7">
        <f>I4-I5</f>
        <v>2.4496695609960205E-4</v>
      </c>
      <c r="L4" s="7">
        <f>J4-J5</f>
        <v>1.0687020397895542E-3</v>
      </c>
    </row>
    <row r="5" spans="1:12" x14ac:dyDescent="0.4">
      <c r="A5" s="1">
        <v>103</v>
      </c>
      <c r="B5" s="2">
        <v>681.12199999999996</v>
      </c>
      <c r="C5" s="2">
        <v>4377.1580000000004</v>
      </c>
      <c r="E5" s="7">
        <v>2</v>
      </c>
      <c r="F5" s="12">
        <f t="shared" ref="F5:F6" si="0">B5-$B$3</f>
        <v>-875.03599999999994</v>
      </c>
      <c r="G5" s="12">
        <f t="shared" ref="G5:G6" si="1">C5-$C$3</f>
        <v>342.32900000000018</v>
      </c>
      <c r="H5" s="7">
        <f t="shared" ref="H5:H6" si="2">(F5*F5)+(G5*G5)</f>
        <v>882877.14553699992</v>
      </c>
      <c r="I5" s="7">
        <f t="shared" ref="I5:I6" si="3">G5/H5</f>
        <v>3.8774250951051912E-4</v>
      </c>
      <c r="J5" s="7">
        <f t="shared" ref="J5:J6" si="4">F5/H5</f>
        <v>-9.9111864478921272E-4</v>
      </c>
      <c r="K5" s="7">
        <f t="shared" ref="K5:L5" si="5">I5-I6</f>
        <v>8.9587253323642672E-4</v>
      </c>
      <c r="L5" s="7">
        <f t="shared" si="5"/>
        <v>-2.6657573437739255E-3</v>
      </c>
    </row>
    <row r="6" spans="1:12" x14ac:dyDescent="0.4">
      <c r="A6" s="1">
        <v>107</v>
      </c>
      <c r="B6" s="2">
        <v>2102.9589999999998</v>
      </c>
      <c r="C6" s="2">
        <v>3868.915</v>
      </c>
      <c r="E6" s="7">
        <v>3</v>
      </c>
      <c r="F6" s="12">
        <f t="shared" si="0"/>
        <v>546.80099999999993</v>
      </c>
      <c r="G6" s="12">
        <f t="shared" si="1"/>
        <v>-165.91400000000021</v>
      </c>
      <c r="H6" s="7">
        <f t="shared" si="2"/>
        <v>326518.78899699997</v>
      </c>
      <c r="I6" s="7">
        <f t="shared" si="3"/>
        <v>-5.0813002372590761E-4</v>
      </c>
      <c r="J6" s="7">
        <f t="shared" si="4"/>
        <v>1.6746386989847126E-3</v>
      </c>
      <c r="K6" s="7"/>
      <c r="L6" s="7"/>
    </row>
    <row r="8" spans="1:12" x14ac:dyDescent="0.4">
      <c r="G8" s="11" t="s">
        <v>20</v>
      </c>
      <c r="H8" s="7">
        <f>C10*((K4*L5)-(K5-L4))</f>
        <v>1.183799416367141</v>
      </c>
    </row>
    <row r="9" spans="1:12" x14ac:dyDescent="0.4">
      <c r="A9" s="6" t="s">
        <v>11</v>
      </c>
      <c r="B9" s="6" t="s">
        <v>12</v>
      </c>
      <c r="C9" s="7" t="s">
        <v>13</v>
      </c>
      <c r="G9" s="7" t="s">
        <v>21</v>
      </c>
      <c r="H9" s="7">
        <f>((L4*L4)+(L5*L5))/(H8*H8)</f>
        <v>5.8858982127113075E-6</v>
      </c>
    </row>
    <row r="10" spans="1:12" x14ac:dyDescent="0.4">
      <c r="A10" s="6">
        <v>30</v>
      </c>
      <c r="B10" s="6">
        <v>206265</v>
      </c>
      <c r="C10" s="7">
        <f>B10/A10</f>
        <v>6875.5</v>
      </c>
      <c r="G10" s="7" t="s">
        <v>22</v>
      </c>
      <c r="H10" s="7">
        <f>((K4*K4)+(K5*K5))/(H8*H8)</f>
        <v>6.155330845569892E-7</v>
      </c>
    </row>
    <row r="11" spans="1:12" x14ac:dyDescent="0.4">
      <c r="G11" s="7" t="s">
        <v>23</v>
      </c>
      <c r="H11" s="7">
        <f>((K4*L4)+(K5*L5))/(H8*H8)</f>
        <v>-1.5173475383207154E-6</v>
      </c>
    </row>
    <row r="12" spans="1:12" x14ac:dyDescent="0.4">
      <c r="G12" s="7" t="s">
        <v>24</v>
      </c>
      <c r="H12" s="7">
        <f>SQRT(H9+H10)</f>
        <v>2.5497904418340534E-3</v>
      </c>
    </row>
    <row r="14" spans="1:12" x14ac:dyDescent="0.4">
      <c r="G14" s="18" t="s">
        <v>25</v>
      </c>
      <c r="H14" s="18"/>
    </row>
    <row r="15" spans="1:12" x14ac:dyDescent="0.4">
      <c r="G15" s="15" t="s">
        <v>26</v>
      </c>
      <c r="H15" s="15">
        <f>(2*H11)/(H9-H10)</f>
        <v>-0.57580357391750214</v>
      </c>
    </row>
    <row r="16" spans="1:12" x14ac:dyDescent="0.4">
      <c r="G16" s="15" t="s">
        <v>27</v>
      </c>
      <c r="H16" s="15">
        <f>((H9-H10)*(H9-H10))+(4*(H11*H11))</f>
        <v>3.6986122792256824E-11</v>
      </c>
    </row>
    <row r="17" spans="7:9" x14ac:dyDescent="0.4">
      <c r="G17" s="15" t="s">
        <v>28</v>
      </c>
      <c r="H17" s="15">
        <f>SQRT(H16)</f>
        <v>6.0816217238707656E-6</v>
      </c>
    </row>
    <row r="18" spans="7:9" x14ac:dyDescent="0.4">
      <c r="G18" s="15" t="s">
        <v>18</v>
      </c>
      <c r="H18" s="15">
        <f>SQRT(0.5*(H9+H10+H17))</f>
        <v>2.5082915521465066E-3</v>
      </c>
    </row>
    <row r="19" spans="7:9" x14ac:dyDescent="0.4">
      <c r="G19" s="15" t="s">
        <v>19</v>
      </c>
      <c r="H19" s="15">
        <f>SQRT(0.5*(H9+H10-H17))</f>
        <v>4.5815367148890711E-4</v>
      </c>
    </row>
    <row r="20" spans="7:9" x14ac:dyDescent="0.4">
      <c r="G20" s="15" t="s">
        <v>29</v>
      </c>
      <c r="H20" s="15">
        <f>ATAN(H15)</f>
        <v>-0.5224379772336446</v>
      </c>
    </row>
    <row r="21" spans="7:9" x14ac:dyDescent="0.4">
      <c r="G21" s="16" t="s">
        <v>30</v>
      </c>
      <c r="H21" s="15">
        <f>H20/2</f>
        <v>-0.2612189886168223</v>
      </c>
    </row>
    <row r="22" spans="7:9" x14ac:dyDescent="0.4">
      <c r="G22" s="16" t="s">
        <v>31</v>
      </c>
      <c r="H22" s="15">
        <f>DEGREES(H21)</f>
        <v>-14.966745576419811</v>
      </c>
      <c r="I22">
        <f>360+H22</f>
        <v>345.03325442358016</v>
      </c>
    </row>
  </sheetData>
  <mergeCells count="2">
    <mergeCell ref="A1:C1"/>
    <mergeCell ref="G14:H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K17" sqref="K17"/>
    </sheetView>
  </sheetViews>
  <sheetFormatPr defaultRowHeight="14.6" x14ac:dyDescent="0.4"/>
  <cols>
    <col min="8" max="8" width="11.84375" bestFit="1" customWidth="1"/>
  </cols>
  <sheetData>
    <row r="1" spans="1:12" x14ac:dyDescent="0.4">
      <c r="A1" s="19" t="s">
        <v>35</v>
      </c>
      <c r="B1" s="19"/>
      <c r="C1" s="19"/>
    </row>
    <row r="2" spans="1:12" x14ac:dyDescent="0.4">
      <c r="A2" s="13" t="s">
        <v>0</v>
      </c>
      <c r="B2" s="13" t="s">
        <v>1</v>
      </c>
      <c r="C2" s="13" t="s">
        <v>2</v>
      </c>
    </row>
    <row r="3" spans="1:12" x14ac:dyDescent="0.4">
      <c r="A3" s="6" t="s">
        <v>4</v>
      </c>
      <c r="B3" s="4">
        <v>1556.1579999999999</v>
      </c>
      <c r="C3" s="4">
        <v>4034.8290000000002</v>
      </c>
      <c r="E3" s="7"/>
      <c r="F3" s="9" t="s">
        <v>5</v>
      </c>
      <c r="G3" s="9" t="s">
        <v>6</v>
      </c>
      <c r="H3" s="7" t="s">
        <v>7</v>
      </c>
      <c r="I3" s="11" t="s">
        <v>18</v>
      </c>
      <c r="J3" s="11" t="s">
        <v>19</v>
      </c>
      <c r="K3" s="11" t="s">
        <v>8</v>
      </c>
      <c r="L3" s="11" t="s">
        <v>9</v>
      </c>
    </row>
    <row r="4" spans="1:12" x14ac:dyDescent="0.4">
      <c r="A4" s="13">
        <v>102</v>
      </c>
      <c r="B4" s="14">
        <v>1112.096</v>
      </c>
      <c r="C4" s="14">
        <v>5111.8310000000001</v>
      </c>
      <c r="E4" s="7">
        <v>1</v>
      </c>
      <c r="F4" s="12">
        <f>B4-$B$3</f>
        <v>-444.0619999999999</v>
      </c>
      <c r="G4" s="12">
        <f>C4-$C$3</f>
        <v>1077.002</v>
      </c>
      <c r="H4" s="7">
        <f>(F4*F4)+(G4*G4)</f>
        <v>1357124.367848</v>
      </c>
      <c r="I4" s="7">
        <f>G4/H4</f>
        <v>7.9359123269432427E-4</v>
      </c>
      <c r="J4" s="7">
        <f>F4/H4</f>
        <v>-3.2720803672853623E-4</v>
      </c>
      <c r="K4" s="7">
        <f>I4-I5</f>
        <v>1.5208441820182736E-3</v>
      </c>
      <c r="L4" s="7">
        <f>J4-J5</f>
        <v>5.0778291147779344E-4</v>
      </c>
    </row>
    <row r="5" spans="1:12" x14ac:dyDescent="0.4">
      <c r="A5" s="13">
        <v>104</v>
      </c>
      <c r="B5" s="14">
        <v>875.14800000000002</v>
      </c>
      <c r="C5" s="14">
        <v>3441.6889999999999</v>
      </c>
      <c r="E5" s="7">
        <v>2</v>
      </c>
      <c r="F5" s="12">
        <f t="shared" ref="F5:F6" si="0">B5-$B$3</f>
        <v>-681.00999999999988</v>
      </c>
      <c r="G5" s="12">
        <f t="shared" ref="G5:G6" si="1">C5-$C$3</f>
        <v>-593.14000000000033</v>
      </c>
      <c r="H5" s="7">
        <f t="shared" ref="H5:H6" si="2">(F5*F5)+(G5*G5)</f>
        <v>815589.67970000021</v>
      </c>
      <c r="I5" s="7">
        <f t="shared" ref="I5:I6" si="3">G5/H5</f>
        <v>-7.2725294932394938E-4</v>
      </c>
      <c r="J5" s="7">
        <f t="shared" ref="J5:J6" si="4">F5/H5</f>
        <v>-8.3499094820632962E-4</v>
      </c>
      <c r="K5" s="7">
        <f t="shared" ref="K5:L5" si="5">I5-I6</f>
        <v>-1.1330058436387089E-3</v>
      </c>
      <c r="L5" s="7">
        <f t="shared" si="5"/>
        <v>-1.8892287796362199E-3</v>
      </c>
    </row>
    <row r="6" spans="1:12" x14ac:dyDescent="0.4">
      <c r="A6" s="13">
        <v>106</v>
      </c>
      <c r="B6" s="14">
        <v>2382.3290000000002</v>
      </c>
      <c r="C6" s="14">
        <v>4352.8040000000001</v>
      </c>
      <c r="E6" s="7">
        <v>3</v>
      </c>
      <c r="F6" s="12">
        <f t="shared" si="0"/>
        <v>826.17100000000028</v>
      </c>
      <c r="G6" s="12">
        <f t="shared" si="1"/>
        <v>317.97499999999991</v>
      </c>
      <c r="H6" s="7">
        <f t="shared" si="2"/>
        <v>783666.62186600047</v>
      </c>
      <c r="I6" s="7">
        <f t="shared" si="3"/>
        <v>4.0575289431475951E-4</v>
      </c>
      <c r="J6" s="7">
        <f t="shared" si="4"/>
        <v>1.0542378314298904E-3</v>
      </c>
      <c r="K6" s="7"/>
      <c r="L6" s="7"/>
    </row>
    <row r="8" spans="1:12" x14ac:dyDescent="0.4">
      <c r="G8" s="11" t="s">
        <v>20</v>
      </c>
      <c r="H8" s="7">
        <f>C10*((K4*L5)-(K5-L4))</f>
        <v>11.261488243830886</v>
      </c>
    </row>
    <row r="9" spans="1:12" x14ac:dyDescent="0.4">
      <c r="A9" s="6" t="s">
        <v>11</v>
      </c>
      <c r="B9" s="6" t="s">
        <v>12</v>
      </c>
      <c r="C9" s="7" t="s">
        <v>13</v>
      </c>
      <c r="G9" s="7" t="s">
        <v>21</v>
      </c>
      <c r="H9" s="7">
        <f>((L4*L4)+(L5*L5))/(H8*H8)</f>
        <v>3.017659001484829E-8</v>
      </c>
    </row>
    <row r="10" spans="1:12" x14ac:dyDescent="0.4">
      <c r="A10" s="6">
        <v>30</v>
      </c>
      <c r="B10" s="6">
        <v>206265</v>
      </c>
      <c r="C10" s="7">
        <f>B10/A10</f>
        <v>6875.5</v>
      </c>
      <c r="G10" s="7" t="s">
        <v>22</v>
      </c>
      <c r="H10" s="7">
        <f>((K4*K4)+(K5*K5))/(H8*H8)</f>
        <v>2.8360176440364565E-8</v>
      </c>
    </row>
    <row r="11" spans="1:12" x14ac:dyDescent="0.4">
      <c r="G11" s="7" t="s">
        <v>23</v>
      </c>
      <c r="H11" s="7">
        <f>((K4*L4)+(K5*L5))/(H8*H8)</f>
        <v>2.2967515127989711E-8</v>
      </c>
    </row>
    <row r="12" spans="1:12" x14ac:dyDescent="0.4">
      <c r="G12" s="7" t="s">
        <v>24</v>
      </c>
      <c r="H12" s="7">
        <f>SQRT(H9+H10)</f>
        <v>2.4194372580253629E-4</v>
      </c>
    </row>
    <row r="14" spans="1:12" x14ac:dyDescent="0.4">
      <c r="G14" s="18" t="s">
        <v>25</v>
      </c>
      <c r="H14" s="18"/>
    </row>
    <row r="15" spans="1:12" x14ac:dyDescent="0.4">
      <c r="G15" s="15" t="s">
        <v>26</v>
      </c>
      <c r="H15" s="15">
        <f>(2*H11)/(H9-H10)</f>
        <v>25.288860918711983</v>
      </c>
    </row>
    <row r="16" spans="1:12" x14ac:dyDescent="0.4">
      <c r="G16" s="15" t="s">
        <v>27</v>
      </c>
      <c r="H16" s="15">
        <f>((H9-H10)*(H9-H10))+(4*(H11*H11))</f>
        <v>2.1133263628913139E-15</v>
      </c>
    </row>
    <row r="17" spans="7:8" x14ac:dyDescent="0.4">
      <c r="G17" s="15" t="s">
        <v>28</v>
      </c>
      <c r="H17" s="15">
        <f>SQRT(H16)</f>
        <v>4.5970929541301576E-8</v>
      </c>
    </row>
    <row r="18" spans="7:8" x14ac:dyDescent="0.4">
      <c r="G18" s="15" t="s">
        <v>18</v>
      </c>
      <c r="H18" s="15">
        <f>SQRT(0.5*(H9+H10+H17))</f>
        <v>2.2859100594349119E-4</v>
      </c>
    </row>
    <row r="19" spans="7:8" x14ac:dyDescent="0.4">
      <c r="G19" s="15" t="s">
        <v>19</v>
      </c>
      <c r="H19" s="15">
        <f>SQRT(0.5*(H9+H10-H17))</f>
        <v>7.9264862688051385E-5</v>
      </c>
    </row>
    <row r="20" spans="7:8" x14ac:dyDescent="0.4">
      <c r="G20" s="15" t="s">
        <v>29</v>
      </c>
      <c r="H20" s="15">
        <f>ATAN(H15)</f>
        <v>1.5312738163620656</v>
      </c>
    </row>
    <row r="21" spans="7:8" x14ac:dyDescent="0.4">
      <c r="G21" s="16" t="s">
        <v>30</v>
      </c>
      <c r="H21" s="15">
        <f>H20/2</f>
        <v>0.7656369081810328</v>
      </c>
    </row>
    <row r="22" spans="7:8" x14ac:dyDescent="0.4">
      <c r="G22" s="16" t="s">
        <v>31</v>
      </c>
      <c r="H22" s="15">
        <f>DEGREES(H21)</f>
        <v>43.867763478218514</v>
      </c>
    </row>
  </sheetData>
  <mergeCells count="2">
    <mergeCell ref="A1:C1"/>
    <mergeCell ref="G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all</vt:lpstr>
      <vt:lpstr>P.Z K_108_106 </vt:lpstr>
      <vt:lpstr>P.Z K_103_108</vt:lpstr>
      <vt:lpstr>P.Z K_101_107</vt:lpstr>
      <vt:lpstr>P.Z K_102_104</vt:lpstr>
      <vt:lpstr>О.Z_К_105_102_108</vt:lpstr>
      <vt:lpstr>О.Z К_101_104_107</vt:lpstr>
      <vt:lpstr>О.Z K_101_103_107</vt:lpstr>
      <vt:lpstr>O.Z K_102_104_106</vt:lpstr>
      <vt:lpstr>all!pt_i_1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Ufeli E.</dc:creator>
  <cp:lastModifiedBy>Kelvin Ufeli E.</cp:lastModifiedBy>
  <dcterms:created xsi:type="dcterms:W3CDTF">2016-11-10T23:05:11Z</dcterms:created>
  <dcterms:modified xsi:type="dcterms:W3CDTF">2016-11-17T17:02:22Z</dcterms:modified>
</cp:coreProperties>
</file>