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bookViews>
    <workbookView xWindow="0" yWindow="4200" windowWidth="27429" windowHeight="11169" activeTab="1"/>
  </bookViews>
  <sheets>
    <sheet name="Мгеом" sheetId="1" r:id="rId1"/>
    <sheet name="Мтр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S2" i="2"/>
  <c r="L16" i="2" l="1"/>
  <c r="I6" i="2"/>
  <c r="M13" i="2"/>
  <c r="I5" i="2"/>
  <c r="B21" i="1"/>
  <c r="M2" i="1"/>
  <c r="K2" i="1"/>
  <c r="B9" i="2" l="1"/>
  <c r="M2" i="2" s="1"/>
  <c r="C3" i="2"/>
  <c r="C4" i="2"/>
  <c r="C5" i="2"/>
  <c r="C6" i="2"/>
  <c r="C7" i="2"/>
  <c r="C8" i="2"/>
  <c r="C2" i="2"/>
  <c r="P2" i="2" l="1"/>
  <c r="J15" i="1"/>
  <c r="G2" i="2"/>
  <c r="L2" i="2"/>
  <c r="L5" i="2" l="1"/>
  <c r="M5" i="2" s="1"/>
  <c r="N2" i="2"/>
  <c r="Q2" i="2" s="1"/>
  <c r="J5" i="2"/>
  <c r="K5" i="2" s="1"/>
  <c r="J6" i="2"/>
  <c r="K6" i="2" s="1"/>
  <c r="L6" i="2"/>
  <c r="M6" i="2" s="1"/>
  <c r="K15" i="1"/>
  <c r="L15" i="1" s="1"/>
  <c r="K14" i="1"/>
  <c r="L14" i="1" s="1"/>
  <c r="K8" i="1"/>
  <c r="L5" i="1"/>
  <c r="J5" i="1"/>
  <c r="N2" i="1"/>
  <c r="H25" i="1"/>
  <c r="I25" i="1"/>
  <c r="G25" i="1"/>
  <c r="D25" i="1"/>
  <c r="F16" i="1"/>
  <c r="F17" i="1"/>
  <c r="F18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 l="1"/>
  <c r="H17" i="1"/>
  <c r="G13" i="1"/>
  <c r="G17" i="1"/>
  <c r="G10" i="1"/>
  <c r="H18" i="1"/>
  <c r="G14" i="1"/>
  <c r="G18" i="1"/>
  <c r="H19" i="1"/>
  <c r="G11" i="1"/>
  <c r="G15" i="1"/>
  <c r="G19" i="1"/>
  <c r="H16" i="1"/>
  <c r="G12" i="1"/>
  <c r="G16" i="1"/>
  <c r="G20" i="1"/>
  <c r="M5" i="1"/>
  <c r="F22" i="1"/>
  <c r="H10" i="1"/>
  <c r="H14" i="1"/>
  <c r="H11" i="1"/>
  <c r="H15" i="1"/>
  <c r="H12" i="1"/>
  <c r="H9" i="1"/>
  <c r="H13" i="1"/>
  <c r="N14" i="1"/>
  <c r="H4" i="1"/>
  <c r="H8" i="1"/>
  <c r="G6" i="1"/>
  <c r="G2" i="1"/>
  <c r="H5" i="1"/>
  <c r="H2" i="1"/>
  <c r="H22" i="1" s="1"/>
  <c r="G3" i="1"/>
  <c r="G7" i="1"/>
  <c r="H6" i="1"/>
  <c r="G4" i="1"/>
  <c r="G8" i="1"/>
  <c r="H3" i="1"/>
  <c r="H7" i="1"/>
  <c r="G5" i="1"/>
  <c r="G9" i="1"/>
  <c r="O2" i="1"/>
  <c r="P2" i="1" s="1"/>
  <c r="M12" i="2"/>
  <c r="D5" i="2"/>
  <c r="D2" i="2"/>
  <c r="D8" i="2"/>
  <c r="D6" i="2"/>
  <c r="D4" i="2"/>
  <c r="D7" i="2"/>
  <c r="D3" i="2"/>
  <c r="E5" i="2"/>
  <c r="E2" i="2"/>
  <c r="E6" i="2"/>
  <c r="E3" i="2"/>
  <c r="E7" i="2"/>
  <c r="E4" i="2"/>
  <c r="E8" i="2"/>
  <c r="N15" i="1"/>
  <c r="G22" i="1" l="1"/>
  <c r="O17" i="1"/>
  <c r="O18" i="1" s="1"/>
  <c r="K27" i="1" s="1"/>
  <c r="M16" i="2" s="1"/>
  <c r="Q2" i="1"/>
  <c r="D9" i="2"/>
  <c r="M10" i="2" s="1"/>
  <c r="E9" i="2"/>
  <c r="M11" i="2" s="1"/>
  <c r="M14" i="2" l="1"/>
  <c r="N8" i="1" l="1"/>
  <c r="K10" i="1" s="1"/>
  <c r="K11" i="1" s="1"/>
  <c r="M15" i="2"/>
  <c r="M19" i="2" l="1"/>
  <c r="M20" i="2" s="1"/>
</calcChain>
</file>

<file path=xl/sharedStrings.xml><?xml version="1.0" encoding="utf-8"?>
<sst xmlns="http://schemas.openxmlformats.org/spreadsheetml/2006/main" count="77" uniqueCount="68">
  <si>
    <t>№</t>
  </si>
  <si>
    <t>∑</t>
  </si>
  <si>
    <t>ry, m</t>
  </si>
  <si>
    <t>ry^2, m^2</t>
  </si>
  <si>
    <t>Ry, m</t>
  </si>
  <si>
    <t>Ry^2, m^2</t>
  </si>
  <si>
    <t>Dy, m</t>
  </si>
  <si>
    <t>Dy^2, m^2</t>
  </si>
  <si>
    <t>Angles</t>
  </si>
  <si>
    <t>radi</t>
  </si>
  <si>
    <t>ρ</t>
  </si>
  <si>
    <t>ρ^2</t>
  </si>
  <si>
    <t>(Mβ^2)/(ρ^2)</t>
  </si>
  <si>
    <t>1/ρ^2</t>
  </si>
  <si>
    <t>µ, m^0.5</t>
  </si>
  <si>
    <t>µ^2, m^0.5</t>
  </si>
  <si>
    <t>Lx^2</t>
  </si>
  <si>
    <t>1/2*µ*∑liCos^2α+Lx^2</t>
  </si>
  <si>
    <t>M^2kx=</t>
  </si>
  <si>
    <t>Mkx=</t>
  </si>
  <si>
    <t>L,m</t>
  </si>
  <si>
    <r>
      <rPr>
        <sz val="11"/>
        <color theme="1"/>
        <rFont val="Calibri"/>
        <family val="2"/>
      </rPr>
      <t>δ</t>
    </r>
    <r>
      <rPr>
        <i/>
        <sz val="11"/>
        <color theme="1"/>
        <rFont val="Times New Roman"/>
        <family val="1"/>
      </rPr>
      <t>, radi</t>
    </r>
  </si>
  <si>
    <t>mm</t>
  </si>
  <si>
    <t>Mгеом =</t>
  </si>
  <si>
    <t>λ</t>
  </si>
  <si>
    <t>λ^2</t>
  </si>
  <si>
    <t>li, m</t>
  </si>
  <si>
    <r>
      <t>i&gt;3</t>
    </r>
    <r>
      <rPr>
        <sz val="11"/>
        <color theme="1"/>
        <rFont val="Calibri"/>
        <family val="2"/>
      </rPr>
      <t>˚</t>
    </r>
  </si>
  <si>
    <t>cosδ</t>
  </si>
  <si>
    <t>cos^2*δ</t>
  </si>
  <si>
    <r>
      <t>li^2*cos^2*</t>
    </r>
    <r>
      <rPr>
        <sz val="11"/>
        <color theme="1"/>
        <rFont val="Calibri"/>
        <family val="2"/>
      </rPr>
      <t>δ</t>
    </r>
  </si>
  <si>
    <t>sin*δ</t>
  </si>
  <si>
    <t>sin^2*δ</t>
  </si>
  <si>
    <t>h^2</t>
  </si>
  <si>
    <t>λ^2*h^2</t>
  </si>
  <si>
    <t>mi,мм</t>
  </si>
  <si>
    <t>2*n*mi^2</t>
  </si>
  <si>
    <r>
      <t>M</t>
    </r>
    <r>
      <rPr>
        <sz val="11"/>
        <color theme="1"/>
        <rFont val="Calibri"/>
        <family val="2"/>
      </rPr>
      <t>δ,sec</t>
    </r>
  </si>
  <si>
    <r>
      <t>M</t>
    </r>
    <r>
      <rPr>
        <sz val="11"/>
        <color theme="1"/>
        <rFont val="Calibri"/>
        <family val="2"/>
      </rPr>
      <t>δ^2,sec</t>
    </r>
  </si>
  <si>
    <r>
      <t>(M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^2)/(ρ^2)</t>
    </r>
  </si>
  <si>
    <r>
      <t>(M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^2)/(ρ^2)*</t>
    </r>
    <r>
      <rPr>
        <sz val="11"/>
        <color theme="1"/>
        <rFont val="Calibri"/>
        <family val="2"/>
      </rPr>
      <t>∑li^2*cos^2*δ</t>
    </r>
  </si>
  <si>
    <r>
      <t>µ^2*</t>
    </r>
    <r>
      <rPr>
        <sz val="11"/>
        <color theme="1"/>
        <rFont val="Calibri"/>
        <family val="2"/>
      </rPr>
      <t>∑li*sin^2*δ</t>
    </r>
  </si>
  <si>
    <r>
      <t>li*sin^2*</t>
    </r>
    <r>
      <rPr>
        <sz val="11"/>
        <color theme="1"/>
        <rFont val="Calibri"/>
        <family val="2"/>
      </rPr>
      <t>δ</t>
    </r>
  </si>
  <si>
    <t>Mтр^2</t>
  </si>
  <si>
    <t>M^2=</t>
  </si>
  <si>
    <t>h,m</t>
  </si>
  <si>
    <t>li</t>
  </si>
  <si>
    <t>Сред li</t>
  </si>
  <si>
    <t>(1/ρ^2)*(mα^2)*(Dy^2)</t>
  </si>
  <si>
    <t>L'' = (L'1+L'4)</t>
  </si>
  <si>
    <t>Mтр</t>
  </si>
  <si>
    <t>M=</t>
  </si>
  <si>
    <t>L'' км</t>
  </si>
  <si>
    <t>li^2,m</t>
  </si>
  <si>
    <t>∑liCos^2α</t>
  </si>
  <si>
    <r>
      <t>licos^2</t>
    </r>
    <r>
      <rPr>
        <sz val="14"/>
        <color theme="1"/>
        <rFont val="Calibri"/>
        <family val="2"/>
      </rPr>
      <t>α (ri)</t>
    </r>
  </si>
  <si>
    <r>
      <t>licos^2</t>
    </r>
    <r>
      <rPr>
        <sz val="14"/>
        <color theme="1"/>
        <rFont val="Calibri"/>
        <family val="2"/>
      </rPr>
      <t>α (Ri)</t>
    </r>
  </si>
  <si>
    <r>
      <t>M</t>
    </r>
    <r>
      <rPr>
        <sz val="14"/>
        <color theme="1"/>
        <rFont val="Calibri"/>
        <family val="2"/>
      </rPr>
      <t>β,sec</t>
    </r>
  </si>
  <si>
    <r>
      <t>M</t>
    </r>
    <r>
      <rPr>
        <sz val="14"/>
        <color theme="1"/>
        <rFont val="Calibri"/>
        <family val="2"/>
      </rPr>
      <t>β^2,sec</t>
    </r>
  </si>
  <si>
    <r>
      <t>1/2*</t>
    </r>
    <r>
      <rPr>
        <sz val="14"/>
        <color theme="1"/>
        <rFont val="Calibri"/>
        <family val="2"/>
      </rPr>
      <t>∑R^2yi</t>
    </r>
  </si>
  <si>
    <r>
      <t>(1/2*∑R^2yi+</t>
    </r>
    <r>
      <rPr>
        <sz val="14"/>
        <color theme="1"/>
        <rFont val="Calibri"/>
        <family val="2"/>
      </rPr>
      <t>∑r^2yi)</t>
    </r>
  </si>
  <si>
    <r>
      <t>[(Mβ^2)/(ρ^2)]*[</t>
    </r>
    <r>
      <rPr>
        <b/>
        <sz val="14"/>
        <color theme="1"/>
        <rFont val="Calibri"/>
        <family val="2"/>
        <scheme val="minor"/>
      </rPr>
      <t>(1/2*∑R^2yi+∑r^2yi)]</t>
    </r>
  </si>
  <si>
    <r>
      <t>m</t>
    </r>
    <r>
      <rPr>
        <sz val="14"/>
        <color theme="1"/>
        <rFont val="Calibri"/>
        <family val="2"/>
      </rPr>
      <t>α, ''</t>
    </r>
  </si>
  <si>
    <r>
      <t xml:space="preserve">m </t>
    </r>
    <r>
      <rPr>
        <sz val="14"/>
        <color theme="1"/>
        <rFont val="Calibri"/>
        <family val="2"/>
      </rPr>
      <t>α^2</t>
    </r>
  </si>
  <si>
    <r>
      <t>i&lt;3</t>
    </r>
    <r>
      <rPr>
        <sz val="14"/>
        <color theme="1"/>
        <rFont val="Calibri"/>
        <family val="2"/>
      </rPr>
      <t>˚</t>
    </r>
  </si>
  <si>
    <r>
      <rPr>
        <sz val="14"/>
        <color theme="1"/>
        <rFont val="Calibri"/>
        <family val="2"/>
      </rPr>
      <t>δ</t>
    </r>
    <r>
      <rPr>
        <i/>
        <sz val="14"/>
        <color theme="1"/>
        <rFont val="Times New Roman"/>
        <family val="1"/>
      </rPr>
      <t>, radi</t>
    </r>
  </si>
  <si>
    <r>
      <rPr>
        <sz val="14"/>
        <color theme="1"/>
        <rFont val="Calibri"/>
        <family val="2"/>
      </rPr>
      <t>δ</t>
    </r>
    <r>
      <rPr>
        <i/>
        <sz val="14"/>
        <color theme="1"/>
        <rFont val="Times New Roman"/>
        <family val="1"/>
      </rPr>
      <t>, deg</t>
    </r>
  </si>
  <si>
    <r>
      <t>L' = L/cos</t>
    </r>
    <r>
      <rPr>
        <sz val="14"/>
        <color theme="1"/>
        <rFont val="Calibri"/>
        <family val="2"/>
      </rPr>
      <t>α, 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</si>
</sst>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&quot; &quot;00"/>
    <numFmt numFmtId="166" formatCode="0.00000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ourier"/>
      <family val="3"/>
      <charset val="204"/>
    </font>
    <font>
      <i/>
      <sz val="11"/>
      <color theme="1"/>
      <name val="Times New Roman"/>
      <family val="1"/>
    </font>
    <font>
      <i/>
      <sz val="11"/>
      <color theme="1"/>
      <name val="Times New Roman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4"/>
      <color theme="1"/>
      <name val="Times New Roman"/>
      <family val="1"/>
    </font>
    <font>
      <i/>
      <sz val="14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3" fillId="2" borderId="0">
      <alignment horizontal="center" vertical="center"/>
      <protection locked="0"/>
    </xf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3" xfId="0" applyFont="1" applyBorder="1" applyAlignment="1"/>
  </cellXfs>
  <cellStyles count="2">
    <cellStyle name="G.mmss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zoomScale="78" zoomScaleNormal="83" workbookViewId="0">
      <selection activeCell="K21" sqref="K21"/>
    </sheetView>
  </sheetViews>
  <sheetFormatPr defaultRowHeight="18.45"/>
  <cols>
    <col min="1" max="2" width="9.3046875" style="23" bestFit="1" customWidth="1"/>
    <col min="3" max="3" width="13.61328125" style="23" bestFit="1" customWidth="1"/>
    <col min="4" max="4" width="15.15234375" style="23" bestFit="1" customWidth="1"/>
    <col min="5" max="5" width="11.921875" style="23" bestFit="1" customWidth="1"/>
    <col min="6" max="6" width="15.15234375" style="23" bestFit="1" customWidth="1"/>
    <col min="7" max="8" width="17.53515625" style="23" bestFit="1" customWidth="1"/>
    <col min="9" max="9" width="9.3046875" style="23" bestFit="1" customWidth="1"/>
    <col min="10" max="10" width="11.921875" style="23" bestFit="1" customWidth="1"/>
    <col min="11" max="12" width="17.53515625" style="23" bestFit="1" customWidth="1"/>
    <col min="13" max="13" width="29.15234375" style="23" bestFit="1" customWidth="1"/>
    <col min="14" max="14" width="28" style="23" bestFit="1" customWidth="1"/>
    <col min="15" max="15" width="17.53515625" style="23" bestFit="1" customWidth="1"/>
    <col min="16" max="16" width="25.3828125" style="23" bestFit="1" customWidth="1"/>
    <col min="17" max="17" width="46.921875" style="23" bestFit="1" customWidth="1"/>
    <col min="18" max="16384" width="9.23046875" style="23"/>
  </cols>
  <sheetData>
    <row r="1" spans="1:17">
      <c r="A1" s="22" t="s">
        <v>0</v>
      </c>
      <c r="B1" s="22" t="s">
        <v>46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55</v>
      </c>
      <c r="H1" s="22" t="s">
        <v>56</v>
      </c>
      <c r="J1" s="24" t="s">
        <v>57</v>
      </c>
      <c r="K1" s="24" t="s">
        <v>58</v>
      </c>
      <c r="L1" s="24" t="s">
        <v>10</v>
      </c>
      <c r="M1" s="24" t="s">
        <v>11</v>
      </c>
      <c r="N1" s="22" t="s">
        <v>12</v>
      </c>
      <c r="O1" s="24" t="s">
        <v>59</v>
      </c>
      <c r="P1" s="24" t="s">
        <v>60</v>
      </c>
      <c r="Q1" s="24" t="s">
        <v>61</v>
      </c>
    </row>
    <row r="2" spans="1:17">
      <c r="A2" s="22">
        <v>1</v>
      </c>
      <c r="B2" s="22">
        <v>45</v>
      </c>
      <c r="C2" s="25">
        <v>183.333</v>
      </c>
      <c r="D2" s="25">
        <f>C2*C2</f>
        <v>33610.988889</v>
      </c>
      <c r="E2" s="25">
        <v>350</v>
      </c>
      <c r="F2" s="25">
        <f>E2*E2</f>
        <v>122500</v>
      </c>
      <c r="G2" s="25">
        <f>B2*COS($H$25)*COS($H$25)</f>
        <v>45</v>
      </c>
      <c r="H2" s="25">
        <f>B2*COS($H$25)*COS($H$25)</f>
        <v>45</v>
      </c>
      <c r="J2" s="22">
        <v>30</v>
      </c>
      <c r="K2" s="22">
        <f>J2*J2</f>
        <v>900</v>
      </c>
      <c r="L2" s="22">
        <v>206265</v>
      </c>
      <c r="M2" s="22">
        <f>L2*L2</f>
        <v>42545250225</v>
      </c>
      <c r="N2" s="26">
        <f>K2/M2</f>
        <v>2.1153947743646159E-8</v>
      </c>
      <c r="O2" s="22">
        <f>0.5*F22</f>
        <v>641250</v>
      </c>
      <c r="P2" s="22">
        <f>O2+D22</f>
        <v>1334860.9888909999</v>
      </c>
      <c r="Q2" s="22">
        <f>N2*P2</f>
        <v>2.8237579604032049E-2</v>
      </c>
    </row>
    <row r="3" spans="1:17">
      <c r="A3" s="22">
        <v>2</v>
      </c>
      <c r="B3" s="22">
        <v>46</v>
      </c>
      <c r="C3" s="25">
        <v>183.333</v>
      </c>
      <c r="D3" s="25">
        <f t="shared" ref="D3:D20" si="0">C3*C3</f>
        <v>33610.988889</v>
      </c>
      <c r="E3" s="25">
        <v>350</v>
      </c>
      <c r="F3" s="25">
        <f t="shared" ref="F3:F19" si="1">E3*E3</f>
        <v>122500</v>
      </c>
      <c r="G3" s="25">
        <f t="shared" ref="G3:G9" si="2">B3*COS($H$25)*COS($H$25)</f>
        <v>46</v>
      </c>
      <c r="H3" s="25">
        <f t="shared" ref="H3:H8" si="3">B3*COS($H$25)*COS($H$25)</f>
        <v>46</v>
      </c>
    </row>
    <row r="4" spans="1:17">
      <c r="A4" s="22">
        <v>3</v>
      </c>
      <c r="B4" s="22">
        <v>46</v>
      </c>
      <c r="C4" s="25">
        <v>183.333</v>
      </c>
      <c r="D4" s="25">
        <f t="shared" si="0"/>
        <v>33610.988889</v>
      </c>
      <c r="E4" s="25">
        <v>350</v>
      </c>
      <c r="F4" s="25">
        <f t="shared" si="1"/>
        <v>122500</v>
      </c>
      <c r="G4" s="25">
        <f t="shared" si="2"/>
        <v>46</v>
      </c>
      <c r="H4" s="25">
        <f t="shared" si="3"/>
        <v>46</v>
      </c>
      <c r="J4" s="22" t="s">
        <v>13</v>
      </c>
      <c r="K4" s="22" t="s">
        <v>62</v>
      </c>
      <c r="L4" s="22" t="s">
        <v>63</v>
      </c>
      <c r="M4" s="24" t="s">
        <v>48</v>
      </c>
    </row>
    <row r="5" spans="1:17">
      <c r="A5" s="22">
        <v>4</v>
      </c>
      <c r="B5" s="22">
        <v>47</v>
      </c>
      <c r="C5" s="25">
        <v>183.333</v>
      </c>
      <c r="D5" s="25">
        <f t="shared" si="0"/>
        <v>33610.988889</v>
      </c>
      <c r="E5" s="25">
        <v>350</v>
      </c>
      <c r="F5" s="25">
        <f t="shared" si="1"/>
        <v>122500</v>
      </c>
      <c r="G5" s="25">
        <f t="shared" si="2"/>
        <v>47</v>
      </c>
      <c r="H5" s="25">
        <f t="shared" si="3"/>
        <v>47</v>
      </c>
      <c r="J5" s="22">
        <f>1/M2</f>
        <v>2.3504386381829067E-11</v>
      </c>
      <c r="K5" s="22">
        <v>20</v>
      </c>
      <c r="L5" s="22">
        <f>K5*K5</f>
        <v>400</v>
      </c>
      <c r="M5" s="22">
        <f>J5*L5*D25</f>
        <v>8.7854778990196922E-5</v>
      </c>
    </row>
    <row r="6" spans="1:17">
      <c r="A6" s="22">
        <v>5</v>
      </c>
      <c r="B6" s="22">
        <v>49</v>
      </c>
      <c r="C6" s="25">
        <v>183.333</v>
      </c>
      <c r="D6" s="25">
        <f t="shared" si="0"/>
        <v>33610.988889</v>
      </c>
      <c r="E6" s="25">
        <v>350</v>
      </c>
      <c r="F6" s="25">
        <f t="shared" si="1"/>
        <v>122500</v>
      </c>
      <c r="G6" s="25">
        <f t="shared" si="2"/>
        <v>49</v>
      </c>
      <c r="H6" s="25">
        <f t="shared" si="3"/>
        <v>49</v>
      </c>
    </row>
    <row r="7" spans="1:17">
      <c r="A7" s="22">
        <v>6</v>
      </c>
      <c r="B7" s="22">
        <v>48</v>
      </c>
      <c r="C7" s="25">
        <v>183.333</v>
      </c>
      <c r="D7" s="25">
        <f t="shared" si="0"/>
        <v>33610.988889</v>
      </c>
      <c r="E7" s="25">
        <v>350</v>
      </c>
      <c r="F7" s="25">
        <f t="shared" si="1"/>
        <v>122500</v>
      </c>
      <c r="G7" s="25">
        <f t="shared" si="2"/>
        <v>48</v>
      </c>
      <c r="H7" s="25">
        <f t="shared" si="3"/>
        <v>48</v>
      </c>
      <c r="J7" s="24" t="s">
        <v>14</v>
      </c>
      <c r="K7" s="24" t="s">
        <v>15</v>
      </c>
      <c r="L7" s="27" t="s">
        <v>54</v>
      </c>
      <c r="M7" s="22" t="s">
        <v>16</v>
      </c>
      <c r="N7" s="22" t="s">
        <v>17</v>
      </c>
    </row>
    <row r="8" spans="1:17">
      <c r="A8" s="22">
        <v>7</v>
      </c>
      <c r="B8" s="22">
        <v>49</v>
      </c>
      <c r="C8" s="25">
        <v>183.333</v>
      </c>
      <c r="D8" s="25">
        <f t="shared" si="0"/>
        <v>33610.988889</v>
      </c>
      <c r="E8" s="25">
        <v>350</v>
      </c>
      <c r="F8" s="25">
        <f t="shared" si="1"/>
        <v>122500</v>
      </c>
      <c r="G8" s="25">
        <f t="shared" si="2"/>
        <v>49</v>
      </c>
      <c r="H8" s="25">
        <f t="shared" si="3"/>
        <v>49</v>
      </c>
      <c r="J8" s="22">
        <v>1.4E-3</v>
      </c>
      <c r="K8" s="22">
        <f>J8*J8</f>
        <v>1.9599999999999999E-6</v>
      </c>
      <c r="L8" s="22">
        <v>710</v>
      </c>
      <c r="M8" s="22">
        <v>0</v>
      </c>
      <c r="N8" s="22">
        <f>0.5*K8*L8</f>
        <v>6.958E-4</v>
      </c>
    </row>
    <row r="9" spans="1:17">
      <c r="A9" s="22">
        <v>8</v>
      </c>
      <c r="B9" s="22">
        <v>50</v>
      </c>
      <c r="C9" s="25">
        <v>183.333</v>
      </c>
      <c r="D9" s="25">
        <f t="shared" si="0"/>
        <v>33610.988889</v>
      </c>
      <c r="E9" s="25">
        <v>350</v>
      </c>
      <c r="F9" s="25">
        <f t="shared" si="1"/>
        <v>122500</v>
      </c>
      <c r="G9" s="25">
        <f t="shared" si="2"/>
        <v>50</v>
      </c>
      <c r="H9" s="25">
        <f>B9*COS($I$25)*COS($I$25)</f>
        <v>1.6886123286356013E-30</v>
      </c>
    </row>
    <row r="10" spans="1:17">
      <c r="A10" s="22">
        <v>9</v>
      </c>
      <c r="B10" s="22">
        <v>50</v>
      </c>
      <c r="C10" s="25">
        <v>133.333</v>
      </c>
      <c r="D10" s="25">
        <f t="shared" si="0"/>
        <v>17777.688889000001</v>
      </c>
      <c r="E10" s="25">
        <v>300</v>
      </c>
      <c r="F10" s="25">
        <f t="shared" si="1"/>
        <v>90000</v>
      </c>
      <c r="G10" s="25">
        <f>B10*COS($G$25)*COS($G$25)</f>
        <v>1.8762359207062236E-31</v>
      </c>
      <c r="H10" s="25">
        <f t="shared" ref="H10:H15" si="4">B10*COS($I$25)*COS($I$25)</f>
        <v>1.6886123286356013E-30</v>
      </c>
      <c r="J10" s="28" t="s">
        <v>18</v>
      </c>
      <c r="K10" s="28">
        <f>Q2+M5+N8</f>
        <v>2.9021234383022246E-2</v>
      </c>
    </row>
    <row r="11" spans="1:17">
      <c r="A11" s="22">
        <v>10</v>
      </c>
      <c r="B11" s="22">
        <v>50</v>
      </c>
      <c r="C11" s="25">
        <v>83.332999999999998</v>
      </c>
      <c r="D11" s="25">
        <f t="shared" si="0"/>
        <v>6944.3888889999998</v>
      </c>
      <c r="E11" s="25">
        <v>250</v>
      </c>
      <c r="F11" s="25">
        <f t="shared" si="1"/>
        <v>62500</v>
      </c>
      <c r="G11" s="25">
        <f t="shared" ref="G11:G20" si="5">B11*COS($G$25)*COS($G$25)</f>
        <v>1.8762359207062236E-31</v>
      </c>
      <c r="H11" s="25">
        <f t="shared" si="4"/>
        <v>1.6886123286356013E-30</v>
      </c>
      <c r="J11" s="28" t="s">
        <v>19</v>
      </c>
      <c r="K11" s="28">
        <f>SQRT(K10)</f>
        <v>0.17035619854593564</v>
      </c>
    </row>
    <row r="12" spans="1:17">
      <c r="A12" s="22">
        <v>11</v>
      </c>
      <c r="B12" s="22">
        <v>50</v>
      </c>
      <c r="C12" s="25">
        <v>33.332999999999998</v>
      </c>
      <c r="D12" s="25">
        <f t="shared" si="0"/>
        <v>1111.0888889999999</v>
      </c>
      <c r="E12" s="25">
        <v>200</v>
      </c>
      <c r="F12" s="25">
        <f t="shared" si="1"/>
        <v>40000</v>
      </c>
      <c r="G12" s="25">
        <f t="shared" si="5"/>
        <v>1.8762359207062236E-31</v>
      </c>
      <c r="H12" s="25">
        <f t="shared" si="4"/>
        <v>1.6886123286356013E-30</v>
      </c>
    </row>
    <row r="13" spans="1:17">
      <c r="A13" s="22">
        <v>12</v>
      </c>
      <c r="B13" s="22">
        <v>50</v>
      </c>
      <c r="C13" s="25">
        <v>16.667000000000002</v>
      </c>
      <c r="D13" s="25">
        <f t="shared" si="0"/>
        <v>277.78888900000004</v>
      </c>
      <c r="E13" s="25">
        <v>150</v>
      </c>
      <c r="F13" s="25">
        <f t="shared" si="1"/>
        <v>22500</v>
      </c>
      <c r="G13" s="25">
        <f t="shared" si="5"/>
        <v>1.8762359207062236E-31</v>
      </c>
      <c r="H13" s="25">
        <f t="shared" si="4"/>
        <v>1.6886123286356013E-30</v>
      </c>
      <c r="I13" s="29"/>
      <c r="J13" s="30" t="s">
        <v>64</v>
      </c>
      <c r="K13" s="31" t="s">
        <v>65</v>
      </c>
      <c r="L13" s="31" t="s">
        <v>66</v>
      </c>
      <c r="M13" s="22" t="s">
        <v>20</v>
      </c>
      <c r="N13" s="22" t="s">
        <v>67</v>
      </c>
    </row>
    <row r="14" spans="1:17">
      <c r="A14" s="22">
        <v>13</v>
      </c>
      <c r="B14" s="22">
        <v>50</v>
      </c>
      <c r="C14" s="25">
        <v>66.667000000000002</v>
      </c>
      <c r="D14" s="25">
        <f t="shared" si="0"/>
        <v>4444.4888890000002</v>
      </c>
      <c r="E14" s="25">
        <v>100</v>
      </c>
      <c r="F14" s="25">
        <f t="shared" si="1"/>
        <v>10000</v>
      </c>
      <c r="G14" s="25">
        <f t="shared" si="5"/>
        <v>1.8762359207062236E-31</v>
      </c>
      <c r="H14" s="25">
        <f t="shared" si="4"/>
        <v>1.6886123286356013E-30</v>
      </c>
      <c r="I14" s="29">
        <v>1</v>
      </c>
      <c r="J14" s="22">
        <v>0.03</v>
      </c>
      <c r="K14" s="22">
        <f>ATAN(J14)</f>
        <v>2.99910048568779E-2</v>
      </c>
      <c r="L14" s="22">
        <f>DEGREES(K14)</f>
        <v>1.7183580016554572</v>
      </c>
      <c r="M14" s="22">
        <v>630</v>
      </c>
      <c r="N14" s="22">
        <f>M14/(COS(K14))</f>
        <v>630.28343624118827</v>
      </c>
    </row>
    <row r="15" spans="1:17">
      <c r="A15" s="22">
        <v>14</v>
      </c>
      <c r="B15" s="22">
        <v>50</v>
      </c>
      <c r="C15" s="25">
        <v>116.667</v>
      </c>
      <c r="D15" s="25">
        <f t="shared" si="0"/>
        <v>13611.188889000001</v>
      </c>
      <c r="E15" s="25">
        <v>50</v>
      </c>
      <c r="F15" s="25">
        <f t="shared" si="1"/>
        <v>2500</v>
      </c>
      <c r="G15" s="25">
        <f t="shared" si="5"/>
        <v>1.8762359207062236E-31</v>
      </c>
      <c r="H15" s="25">
        <f t="shared" si="4"/>
        <v>1.6886123286356013E-30</v>
      </c>
      <c r="I15" s="29">
        <v>4</v>
      </c>
      <c r="J15" s="22">
        <f>J14</f>
        <v>0.03</v>
      </c>
      <c r="K15" s="22">
        <f t="shared" ref="K15" si="6">ATAN(J15)</f>
        <v>2.99910048568779E-2</v>
      </c>
      <c r="L15" s="22">
        <f t="shared" ref="L15" si="7">DEGREES(K15)</f>
        <v>1.7183580016554572</v>
      </c>
      <c r="M15" s="22">
        <v>630</v>
      </c>
      <c r="N15" s="22">
        <f t="shared" ref="N15" si="8">M15/(COS(K15))</f>
        <v>630.28343624118827</v>
      </c>
    </row>
    <row r="16" spans="1:17">
      <c r="A16" s="22">
        <v>15</v>
      </c>
      <c r="B16" s="22">
        <v>50</v>
      </c>
      <c r="C16" s="25">
        <v>166.667</v>
      </c>
      <c r="D16" s="25">
        <f t="shared" si="0"/>
        <v>27777.888889000002</v>
      </c>
      <c r="E16" s="25">
        <v>50</v>
      </c>
      <c r="F16" s="25">
        <f t="shared" si="1"/>
        <v>2500</v>
      </c>
      <c r="G16" s="25">
        <f t="shared" si="5"/>
        <v>1.8762359207062236E-31</v>
      </c>
      <c r="H16" s="25">
        <f>B16*COS($G$25)*COS($G$25)</f>
        <v>1.8762359207062236E-31</v>
      </c>
    </row>
    <row r="17" spans="1:15">
      <c r="A17" s="22">
        <v>16</v>
      </c>
      <c r="B17" s="22">
        <v>50</v>
      </c>
      <c r="C17" s="25">
        <v>216.667</v>
      </c>
      <c r="D17" s="25">
        <f t="shared" si="0"/>
        <v>46944.588888999999</v>
      </c>
      <c r="E17" s="25">
        <v>100</v>
      </c>
      <c r="F17" s="25">
        <f t="shared" si="1"/>
        <v>10000</v>
      </c>
      <c r="G17" s="25">
        <f t="shared" si="5"/>
        <v>1.8762359207062236E-31</v>
      </c>
      <c r="H17" s="25">
        <f t="shared" ref="H17:H19" si="9">B17*COS($G$25)*COS($G$25)</f>
        <v>1.8762359207062236E-31</v>
      </c>
      <c r="N17" s="32" t="s">
        <v>49</v>
      </c>
      <c r="O17" s="22">
        <f>(N14+N15)</f>
        <v>1260.5668724823765</v>
      </c>
    </row>
    <row r="18" spans="1:15">
      <c r="A18" s="22">
        <v>17</v>
      </c>
      <c r="B18" s="22">
        <v>50</v>
      </c>
      <c r="C18" s="25">
        <v>266.66699999999997</v>
      </c>
      <c r="D18" s="25">
        <f t="shared" si="0"/>
        <v>71111.288888999989</v>
      </c>
      <c r="E18" s="25">
        <v>150</v>
      </c>
      <c r="F18" s="25">
        <f t="shared" si="1"/>
        <v>22500</v>
      </c>
      <c r="G18" s="25">
        <f t="shared" si="5"/>
        <v>1.8762359207062236E-31</v>
      </c>
      <c r="H18" s="25">
        <f t="shared" si="9"/>
        <v>1.8762359207062236E-31</v>
      </c>
      <c r="N18" s="22" t="s">
        <v>52</v>
      </c>
      <c r="O18" s="22">
        <f>O17/1000</f>
        <v>1.2605668724823766</v>
      </c>
    </row>
    <row r="19" spans="1:15">
      <c r="A19" s="22">
        <v>18</v>
      </c>
      <c r="B19" s="22">
        <v>50</v>
      </c>
      <c r="C19" s="25">
        <v>316.66699999999997</v>
      </c>
      <c r="D19" s="25">
        <f t="shared" si="0"/>
        <v>100277.98888899999</v>
      </c>
      <c r="E19" s="25">
        <v>200</v>
      </c>
      <c r="F19" s="25">
        <f t="shared" si="1"/>
        <v>40000</v>
      </c>
      <c r="G19" s="25">
        <f t="shared" si="5"/>
        <v>1.8762359207062236E-31</v>
      </c>
      <c r="H19" s="25">
        <f t="shared" si="9"/>
        <v>1.8762359207062236E-31</v>
      </c>
    </row>
    <row r="20" spans="1:15">
      <c r="A20" s="22">
        <v>19</v>
      </c>
      <c r="B20" s="22">
        <v>50</v>
      </c>
      <c r="C20" s="25">
        <v>366.66699999999997</v>
      </c>
      <c r="D20" s="25">
        <f t="shared" si="0"/>
        <v>134444.68888899998</v>
      </c>
      <c r="E20" s="25"/>
      <c r="F20" s="25"/>
      <c r="G20" s="25">
        <f t="shared" si="5"/>
        <v>1.8762359207062236E-31</v>
      </c>
      <c r="H20" s="25"/>
    </row>
    <row r="21" spans="1:15">
      <c r="A21" s="22" t="s">
        <v>47</v>
      </c>
      <c r="B21" s="22">
        <f>AVERAGE(B2:B20)</f>
        <v>48.94736842105263</v>
      </c>
    </row>
    <row r="22" spans="1:15">
      <c r="A22" s="33" t="s">
        <v>1</v>
      </c>
      <c r="D22" s="23">
        <f t="shared" ref="D22:H22" si="10">SUM(D2:D20)</f>
        <v>693610.98889100004</v>
      </c>
      <c r="F22" s="23">
        <f t="shared" si="10"/>
        <v>1282500</v>
      </c>
      <c r="G22" s="23">
        <f t="shared" si="10"/>
        <v>380</v>
      </c>
      <c r="H22" s="23">
        <f t="shared" si="10"/>
        <v>330</v>
      </c>
    </row>
    <row r="23" spans="1:15">
      <c r="G23" s="34"/>
      <c r="H23" s="34"/>
    </row>
    <row r="24" spans="1:15">
      <c r="C24" s="22" t="s">
        <v>6</v>
      </c>
      <c r="D24" s="22">
        <v>96.667000000000002</v>
      </c>
      <c r="F24" s="22" t="s">
        <v>8</v>
      </c>
      <c r="G24" s="22">
        <v>90</v>
      </c>
      <c r="H24" s="22">
        <v>180</v>
      </c>
      <c r="I24" s="22">
        <v>270</v>
      </c>
    </row>
    <row r="25" spans="1:15">
      <c r="C25" s="22" t="s">
        <v>7</v>
      </c>
      <c r="D25" s="22">
        <f>D24*D24</f>
        <v>9344.5088890000006</v>
      </c>
      <c r="F25" s="22" t="s">
        <v>9</v>
      </c>
      <c r="G25" s="22">
        <f>RADIANS(G24)</f>
        <v>1.5707963267948966</v>
      </c>
      <c r="H25" s="22">
        <f t="shared" ref="H25:I25" si="11">RADIANS(H24)</f>
        <v>3.1415926535897931</v>
      </c>
      <c r="I25" s="22">
        <f t="shared" si="11"/>
        <v>4.7123889803846897</v>
      </c>
    </row>
    <row r="27" spans="1:15">
      <c r="J27" s="28" t="s">
        <v>23</v>
      </c>
      <c r="K27" s="28">
        <f>4*SQRT(O18)</f>
        <v>4.4909987708435217</v>
      </c>
      <c r="L27" s="28" t="s">
        <v>22</v>
      </c>
    </row>
  </sheetData>
  <pageMargins left="0.7" right="0.7" top="0.75" bottom="0.75" header="0.3" footer="0.3"/>
  <pageSetup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tabSelected="1" workbookViewId="0">
      <selection activeCell="G17" sqref="G17"/>
    </sheetView>
  </sheetViews>
  <sheetFormatPr defaultRowHeight="14.6"/>
  <cols>
    <col min="1" max="1" width="9.23046875" style="7"/>
    <col min="2" max="2" width="9.53515625" style="7" bestFit="1" customWidth="1"/>
    <col min="3" max="3" width="12.3828125" style="7" bestFit="1" customWidth="1"/>
    <col min="4" max="4" width="11.84375" style="7" bestFit="1" customWidth="1"/>
    <col min="5" max="5" width="12.3828125" style="7" bestFit="1" customWidth="1"/>
    <col min="6" max="6" width="11.15234375" style="7" bestFit="1" customWidth="1"/>
    <col min="7" max="7" width="12.15234375" style="7" bestFit="1" customWidth="1"/>
    <col min="8" max="8" width="9.23046875" style="7"/>
    <col min="9" max="10" width="11.84375" style="7" bestFit="1" customWidth="1"/>
    <col min="11" max="11" width="12.23046875" style="7" bestFit="1" customWidth="1"/>
    <col min="12" max="12" width="24.84375" style="7" bestFit="1" customWidth="1"/>
    <col min="13" max="15" width="11.84375" style="7" bestFit="1" customWidth="1"/>
    <col min="16" max="16" width="10.84375" style="7" bestFit="1" customWidth="1"/>
    <col min="17" max="16384" width="9.23046875" style="7"/>
  </cols>
  <sheetData>
    <row r="1" spans="1:19">
      <c r="A1" s="8" t="s">
        <v>0</v>
      </c>
      <c r="B1" s="8" t="s">
        <v>26</v>
      </c>
      <c r="C1" s="8" t="s">
        <v>53</v>
      </c>
      <c r="D1" s="8" t="s">
        <v>30</v>
      </c>
      <c r="E1" s="8" t="s">
        <v>42</v>
      </c>
      <c r="F1" s="14" t="s">
        <v>14</v>
      </c>
      <c r="G1" s="9" t="s">
        <v>15</v>
      </c>
      <c r="H1" s="4" t="s">
        <v>37</v>
      </c>
      <c r="I1" s="4" t="s">
        <v>38</v>
      </c>
      <c r="J1" s="9" t="s">
        <v>10</v>
      </c>
      <c r="K1" s="9" t="s">
        <v>11</v>
      </c>
      <c r="L1" s="8" t="s">
        <v>39</v>
      </c>
      <c r="M1" s="9" t="s">
        <v>45</v>
      </c>
      <c r="N1" s="9" t="s">
        <v>33</v>
      </c>
      <c r="O1" s="9" t="s">
        <v>24</v>
      </c>
      <c r="P1" s="9" t="s">
        <v>25</v>
      </c>
      <c r="Q1" s="9" t="s">
        <v>34</v>
      </c>
      <c r="R1" s="18" t="s">
        <v>35</v>
      </c>
      <c r="S1" s="18" t="s">
        <v>36</v>
      </c>
    </row>
    <row r="2" spans="1:19">
      <c r="A2" s="8">
        <v>1</v>
      </c>
      <c r="B2" s="8">
        <v>49</v>
      </c>
      <c r="C2" s="16">
        <f>B2*B2</f>
        <v>2401</v>
      </c>
      <c r="D2" s="16">
        <f>C2*$K$5</f>
        <v>2400.9613102815788</v>
      </c>
      <c r="E2" s="16">
        <f>B2*$M$5</f>
        <v>7.8958609023238753E-4</v>
      </c>
      <c r="F2" s="15">
        <v>1.4E-3</v>
      </c>
      <c r="G2" s="8">
        <f>F2*F2</f>
        <v>1.9599999999999999E-6</v>
      </c>
      <c r="H2" s="8">
        <v>30</v>
      </c>
      <c r="I2" s="8">
        <v>900</v>
      </c>
      <c r="J2" s="8">
        <v>206265</v>
      </c>
      <c r="K2" s="8">
        <v>42545250225</v>
      </c>
      <c r="L2" s="5">
        <f>I2/K2</f>
        <v>2.1153947743646159E-8</v>
      </c>
      <c r="M2" s="8">
        <f>TAN(RADIANS(H5))*B9</f>
        <v>1.3247120178566327</v>
      </c>
      <c r="N2" s="8">
        <f>M2*M2</f>
        <v>1.7548619302537916</v>
      </c>
      <c r="O2" s="8">
        <v>5.0000000000000001E-4</v>
      </c>
      <c r="P2" s="8">
        <f>O2*O2</f>
        <v>2.4999999999999999E-7</v>
      </c>
      <c r="Q2" s="8">
        <f>N2*P2</f>
        <v>4.3871548256344787E-7</v>
      </c>
      <c r="R2" s="8">
        <v>5</v>
      </c>
      <c r="S2" s="8">
        <f>2*7*R2*R2</f>
        <v>350</v>
      </c>
    </row>
    <row r="3" spans="1:19">
      <c r="A3" s="8">
        <v>2</v>
      </c>
      <c r="B3" s="8">
        <v>48</v>
      </c>
      <c r="C3" s="16">
        <f t="shared" ref="C3:C8" si="0">B3*B3</f>
        <v>2304</v>
      </c>
      <c r="D3" s="16">
        <f>C3*$K$5</f>
        <v>2303.9628733397572</v>
      </c>
      <c r="E3" s="16">
        <f>B3*$M$5</f>
        <v>7.7347208839091024E-4</v>
      </c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8">
        <v>3</v>
      </c>
      <c r="B4" s="8">
        <v>49</v>
      </c>
      <c r="C4" s="16">
        <f t="shared" si="0"/>
        <v>2401</v>
      </c>
      <c r="D4" s="16">
        <f>C4*$K$5</f>
        <v>2400.9613102815788</v>
      </c>
      <c r="E4" s="16">
        <f>B4*$M$5</f>
        <v>7.8958609023238753E-4</v>
      </c>
      <c r="F4" s="3"/>
      <c r="G4" s="8"/>
      <c r="H4" s="10" t="s">
        <v>27</v>
      </c>
      <c r="I4" s="11" t="s">
        <v>21</v>
      </c>
      <c r="J4" s="8" t="s">
        <v>28</v>
      </c>
      <c r="K4" s="8" t="s">
        <v>29</v>
      </c>
      <c r="L4" s="8" t="s">
        <v>31</v>
      </c>
      <c r="M4" s="8" t="s">
        <v>32</v>
      </c>
      <c r="N4" s="1"/>
      <c r="O4" s="1"/>
      <c r="P4" s="1"/>
      <c r="Q4" s="1"/>
      <c r="R4" s="1"/>
      <c r="S4" s="1"/>
    </row>
    <row r="5" spans="1:19">
      <c r="A5" s="8">
        <v>4</v>
      </c>
      <c r="B5" s="8">
        <v>47</v>
      </c>
      <c r="C5" s="16">
        <f t="shared" si="0"/>
        <v>2209</v>
      </c>
      <c r="D5" s="16">
        <f>C5*$K$5</f>
        <v>2208.9644041699321</v>
      </c>
      <c r="E5" s="16">
        <f>B5*$M$5</f>
        <v>7.5735808654943295E-4</v>
      </c>
      <c r="F5" s="3"/>
      <c r="G5" s="8">
        <v>2</v>
      </c>
      <c r="H5" s="8">
        <f>H6</f>
        <v>0.23</v>
      </c>
      <c r="I5" s="8">
        <f>ATAN(RADIANS(H5))</f>
        <v>4.014235717531579E-3</v>
      </c>
      <c r="J5" s="8">
        <f>(COS(I5))</f>
        <v>0.99999194296662142</v>
      </c>
      <c r="K5" s="8">
        <f>J5*J5</f>
        <v>0.99998388599815857</v>
      </c>
      <c r="L5" s="8">
        <f>SIN(I5)</f>
        <v>4.0142249365820665E-3</v>
      </c>
      <c r="M5" s="8">
        <f>L5*L5</f>
        <v>1.6114001841477297E-5</v>
      </c>
      <c r="N5" s="1"/>
      <c r="O5" s="1"/>
      <c r="P5" s="1"/>
      <c r="Q5" s="1"/>
      <c r="R5" s="1"/>
      <c r="S5" s="1"/>
    </row>
    <row r="6" spans="1:19">
      <c r="A6" s="8">
        <v>5</v>
      </c>
      <c r="B6" s="8">
        <v>46</v>
      </c>
      <c r="C6" s="16">
        <f t="shared" si="0"/>
        <v>2116</v>
      </c>
      <c r="D6" s="16">
        <f>C6*$K$5</f>
        <v>2115.9659027721036</v>
      </c>
      <c r="E6" s="16">
        <f>B6*$M$5</f>
        <v>7.4124408470795566E-4</v>
      </c>
      <c r="F6" s="3"/>
      <c r="G6" s="8">
        <v>3</v>
      </c>
      <c r="H6" s="8">
        <v>0.23</v>
      </c>
      <c r="I6" s="8">
        <f>ATAN(RADIANS(H6))</f>
        <v>4.014235717531579E-3</v>
      </c>
      <c r="J6" s="8">
        <f>(COS(I6))</f>
        <v>0.99999194296662142</v>
      </c>
      <c r="K6" s="8">
        <f>J6*J6</f>
        <v>0.99998388599815857</v>
      </c>
      <c r="L6" s="8">
        <f>SIN(I6)</f>
        <v>4.0142249365820665E-3</v>
      </c>
      <c r="M6" s="8">
        <f>L6*L6</f>
        <v>1.6114001841477297E-5</v>
      </c>
      <c r="N6" s="1"/>
      <c r="O6" s="1"/>
      <c r="P6" s="1"/>
      <c r="Q6" s="1"/>
      <c r="R6" s="1"/>
      <c r="S6" s="1"/>
    </row>
    <row r="7" spans="1:19">
      <c r="A7" s="8">
        <v>6</v>
      </c>
      <c r="B7" s="8">
        <v>46</v>
      </c>
      <c r="C7" s="16">
        <f t="shared" si="0"/>
        <v>2116</v>
      </c>
      <c r="D7" s="16">
        <f>C7*$K$5</f>
        <v>2115.9659027721036</v>
      </c>
      <c r="E7" s="16">
        <f>B7*$M$5</f>
        <v>7.4124408470795566E-4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8">
        <v>7</v>
      </c>
      <c r="B8" s="8">
        <v>45</v>
      </c>
      <c r="C8" s="16">
        <f t="shared" si="0"/>
        <v>2025</v>
      </c>
      <c r="D8" s="16">
        <f>C8*$K$5</f>
        <v>2024.967369146271</v>
      </c>
      <c r="E8" s="16">
        <f>B8*$M$5</f>
        <v>7.2513008286647837E-4</v>
      </c>
      <c r="F8" s="3"/>
      <c r="G8" s="1"/>
      <c r="H8" s="1"/>
    </row>
    <row r="9" spans="1:19">
      <c r="A9" s="2" t="s">
        <v>1</v>
      </c>
      <c r="B9" s="8">
        <f>SUM(B2:B8)</f>
        <v>330</v>
      </c>
      <c r="C9" s="8"/>
      <c r="D9" s="8">
        <f t="shared" ref="D9:E9" si="1">SUM(D2:D8)</f>
        <v>15571.749072763323</v>
      </c>
      <c r="E9" s="8">
        <f t="shared" si="1"/>
        <v>5.3176206076875083E-3</v>
      </c>
      <c r="F9" s="3"/>
      <c r="G9" s="1"/>
      <c r="H9" s="1"/>
    </row>
    <row r="10" spans="1:19">
      <c r="A10" s="1"/>
      <c r="B10" s="3"/>
      <c r="C10" s="3"/>
      <c r="D10" s="3"/>
      <c r="E10" s="3"/>
      <c r="F10" s="3"/>
      <c r="G10" s="3"/>
      <c r="H10" s="1"/>
      <c r="L10" s="19" t="s">
        <v>40</v>
      </c>
      <c r="M10" s="8">
        <f>L2*D9</f>
        <v>3.2940396616240586E-4</v>
      </c>
    </row>
    <row r="11" spans="1:19">
      <c r="A11" s="1"/>
      <c r="B11" s="3"/>
      <c r="C11" s="3"/>
      <c r="D11" s="3"/>
      <c r="E11" s="3"/>
      <c r="F11" s="3"/>
      <c r="G11" s="1"/>
      <c r="H11" s="1"/>
      <c r="L11" s="19" t="s">
        <v>41</v>
      </c>
      <c r="M11" s="8">
        <f>G2*E9</f>
        <v>1.0422536391067516E-8</v>
      </c>
    </row>
    <row r="12" spans="1:19">
      <c r="A12" s="1"/>
      <c r="B12" s="3"/>
      <c r="C12" s="3"/>
      <c r="D12" s="3"/>
      <c r="E12" s="3"/>
      <c r="F12" s="3"/>
      <c r="L12" s="20" t="s">
        <v>34</v>
      </c>
      <c r="M12" s="8">
        <f>$Q$2</f>
        <v>4.3871548256344787E-7</v>
      </c>
    </row>
    <row r="13" spans="1:19">
      <c r="A13" s="1"/>
      <c r="B13" s="3"/>
      <c r="C13" s="3"/>
      <c r="D13" s="3"/>
      <c r="E13" s="3"/>
      <c r="F13" s="3"/>
      <c r="G13" s="3"/>
      <c r="L13" s="21" t="s">
        <v>36</v>
      </c>
      <c r="M13" s="13">
        <f>$S$2</f>
        <v>350</v>
      </c>
    </row>
    <row r="14" spans="1:19">
      <c r="A14" s="1"/>
      <c r="B14" s="3"/>
      <c r="C14" s="3"/>
      <c r="D14" s="3"/>
      <c r="E14" s="3"/>
      <c r="F14" s="3"/>
      <c r="G14" s="3"/>
      <c r="L14" s="20" t="s">
        <v>43</v>
      </c>
      <c r="M14" s="8">
        <f>((M10+M11+M12+M13)+(M10+M11+M12+M13))</f>
        <v>700.00065970620835</v>
      </c>
    </row>
    <row r="15" spans="1:19">
      <c r="A15" s="1"/>
      <c r="B15" s="3"/>
      <c r="C15" s="3"/>
      <c r="D15" s="3"/>
      <c r="E15" s="3"/>
      <c r="F15" s="3"/>
      <c r="L15" s="20" t="s">
        <v>50</v>
      </c>
      <c r="M15" s="8">
        <f>SQRT(M14)</f>
        <v>26.457525577918439</v>
      </c>
    </row>
    <row r="16" spans="1:19">
      <c r="A16" s="1"/>
      <c r="B16" s="3"/>
      <c r="C16" s="3"/>
      <c r="D16" s="3"/>
      <c r="E16" s="3"/>
      <c r="F16" s="3"/>
      <c r="L16" s="19" t="str">
        <f>Мгеом!J27</f>
        <v>Mгеом =</v>
      </c>
      <c r="M16" s="8">
        <f>Мгеом!K27</f>
        <v>4.4909987708435217</v>
      </c>
    </row>
    <row r="17" spans="1:14">
      <c r="A17" s="1"/>
      <c r="B17" s="3"/>
      <c r="C17" s="3"/>
      <c r="D17" s="3"/>
      <c r="E17" s="3"/>
      <c r="F17" s="3"/>
    </row>
    <row r="18" spans="1:14">
      <c r="A18" s="1"/>
      <c r="B18" s="3"/>
      <c r="C18" s="3"/>
      <c r="D18" s="3"/>
      <c r="E18" s="3"/>
    </row>
    <row r="19" spans="1:14">
      <c r="A19" s="1"/>
      <c r="B19" s="3"/>
      <c r="C19" s="3"/>
      <c r="D19" s="3"/>
      <c r="E19" s="3"/>
      <c r="L19" s="17" t="s">
        <v>44</v>
      </c>
      <c r="M19" s="12">
        <f>(M15*M15)+(M16*M16)</f>
        <v>720.16972966592652</v>
      </c>
    </row>
    <row r="20" spans="1:14">
      <c r="A20" s="1"/>
      <c r="L20" s="17" t="s">
        <v>51</v>
      </c>
      <c r="M20" s="12">
        <f>SQRT(M19)</f>
        <v>26.835978269217737</v>
      </c>
      <c r="N20" s="6" t="s">
        <v>22</v>
      </c>
    </row>
  </sheetData>
  <pageMargins left="0.7" right="0.7" top="0.75" bottom="0.75" header="0.3" footer="0.3"/>
  <pageSetup scale="54" orientation="landscape" r:id="rId1"/>
  <ignoredErrors>
    <ignoredError sqref="D2:D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Мгеом</vt:lpstr>
      <vt:lpstr>Мтр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Ufeli E.</dc:creator>
  <cp:lastModifiedBy>Kelvin Ufeli E.</cp:lastModifiedBy>
  <cp:lastPrinted>2016-11-23T10:31:52Z</cp:lastPrinted>
  <dcterms:created xsi:type="dcterms:W3CDTF">2016-10-24T21:45:19Z</dcterms:created>
  <dcterms:modified xsi:type="dcterms:W3CDTF">2016-11-23T10:32:23Z</dcterms:modified>
</cp:coreProperties>
</file>