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i\Desktop\"/>
    </mc:Choice>
  </mc:AlternateContent>
  <bookViews>
    <workbookView xWindow="0" yWindow="13200" windowWidth="27437" windowHeight="11177" activeTab="6"/>
  </bookViews>
  <sheets>
    <sheet name="Своб.  " sheetId="1" r:id="rId1"/>
    <sheet name="своб д.л" sheetId="3" r:id="rId2"/>
    <sheet name="Sheet2" sheetId="2" r:id="rId3"/>
    <sheet name="K" sheetId="4" r:id="rId4"/>
    <sheet name="Sheet5" sheetId="5" r:id="rId5"/>
    <sheet name="now" sheetId="6" r:id="rId6"/>
    <sheet name="Sheet6" sheetId="9" r:id="rId7"/>
    <sheet name="тал. коэфф ур-ий поправок" sheetId="8" r:id="rId8"/>
    <sheet name="оценка точности  4 и 5 " sheetId="10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4" l="1"/>
  <c r="H2" i="5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O15" i="10"/>
  <c r="P15" i="10"/>
  <c r="Q15" i="10"/>
  <c r="R15" i="10"/>
  <c r="O17" i="10" a="1"/>
  <c r="F2" i="2" l="1"/>
  <c r="M17" i="10" l="1" a="1"/>
  <c r="L35" i="9"/>
  <c r="L36" i="9"/>
  <c r="L37" i="9"/>
  <c r="L31" i="9"/>
  <c r="L32" i="9"/>
  <c r="L33" i="9"/>
  <c r="L34" i="9"/>
  <c r="L27" i="9"/>
  <c r="L28" i="9"/>
  <c r="L29" i="9"/>
  <c r="L30" i="9"/>
  <c r="L24" i="9"/>
  <c r="L25" i="9"/>
  <c r="L26" i="9"/>
  <c r="L22" i="9"/>
  <c r="L23" i="9"/>
  <c r="L18" i="9"/>
  <c r="L19" i="9"/>
  <c r="L20" i="9"/>
  <c r="L14" i="9"/>
  <c r="L15" i="9"/>
  <c r="L16" i="9"/>
  <c r="L17" i="9"/>
  <c r="L10" i="9"/>
  <c r="L11" i="9"/>
  <c r="L12" i="9"/>
  <c r="L13" i="9"/>
  <c r="L6" i="9"/>
  <c r="L7" i="9"/>
  <c r="L8" i="9"/>
  <c r="L9" i="9"/>
  <c r="L3" i="9"/>
  <c r="L4" i="9"/>
  <c r="L5" i="9"/>
  <c r="M20" i="10" l="1"/>
  <c r="M18" i="10"/>
  <c r="M17" i="10"/>
  <c r="M19" i="10"/>
  <c r="B25" i="6"/>
  <c r="C25" i="6"/>
  <c r="D25" i="6"/>
  <c r="E25" i="6"/>
  <c r="F25" i="6"/>
  <c r="G25" i="6"/>
  <c r="B24" i="6"/>
  <c r="C24" i="6"/>
  <c r="D24" i="6"/>
  <c r="E24" i="6"/>
  <c r="F24" i="6"/>
  <c r="G24" i="6"/>
  <c r="B23" i="6"/>
  <c r="C23" i="6"/>
  <c r="D23" i="6"/>
  <c r="E23" i="6"/>
  <c r="F23" i="6"/>
  <c r="G23" i="6"/>
  <c r="F22" i="6"/>
  <c r="G22" i="6"/>
  <c r="D22" i="6"/>
  <c r="E22" i="6"/>
  <c r="B22" i="6"/>
  <c r="C22" i="6"/>
  <c r="F21" i="6"/>
  <c r="G21" i="6"/>
  <c r="D21" i="6"/>
  <c r="E21" i="6"/>
  <c r="B21" i="6"/>
  <c r="C21" i="6"/>
  <c r="A11" i="9" l="1"/>
  <c r="D19" i="10" s="1"/>
  <c r="O19" i="10" s="1"/>
  <c r="N4" i="8" l="1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A4" i="8"/>
  <c r="J3" i="9" s="1"/>
  <c r="A5" i="8"/>
  <c r="J4" i="9" s="1"/>
  <c r="A6" i="8"/>
  <c r="J5" i="9" s="1"/>
  <c r="A7" i="8"/>
  <c r="J6" i="9" s="1"/>
  <c r="A8" i="8"/>
  <c r="J7" i="9" s="1"/>
  <c r="A9" i="8"/>
  <c r="J8" i="9" s="1"/>
  <c r="A10" i="8"/>
  <c r="J9" i="9" s="1"/>
  <c r="A11" i="8"/>
  <c r="J10" i="9" s="1"/>
  <c r="A12" i="8"/>
  <c r="J11" i="9" s="1"/>
  <c r="A13" i="8"/>
  <c r="J12" i="9" s="1"/>
  <c r="A14" i="8"/>
  <c r="J13" i="9" s="1"/>
  <c r="A15" i="8"/>
  <c r="J14" i="9" s="1"/>
  <c r="A16" i="8"/>
  <c r="J15" i="9" s="1"/>
  <c r="A17" i="8"/>
  <c r="J16" i="9" s="1"/>
  <c r="A18" i="8"/>
  <c r="J17" i="9" s="1"/>
  <c r="A19" i="8"/>
  <c r="J18" i="9" s="1"/>
  <c r="A20" i="8"/>
  <c r="J19" i="9" s="1"/>
  <c r="A21" i="8"/>
  <c r="J20" i="9" s="1"/>
  <c r="A22" i="8"/>
  <c r="J22" i="9" s="1"/>
  <c r="A23" i="8"/>
  <c r="J23" i="9" s="1"/>
  <c r="A24" i="8"/>
  <c r="J24" i="9" s="1"/>
  <c r="A25" i="8"/>
  <c r="J25" i="9" s="1"/>
  <c r="A26" i="8"/>
  <c r="J26" i="9" s="1"/>
  <c r="A27" i="8"/>
  <c r="J27" i="9" s="1"/>
  <c r="A28" i="8"/>
  <c r="J28" i="9" s="1"/>
  <c r="A29" i="8"/>
  <c r="J29" i="9" s="1"/>
  <c r="A30" i="8"/>
  <c r="J30" i="9" s="1"/>
  <c r="A31" i="8"/>
  <c r="J31" i="9" s="1"/>
  <c r="A32" i="8"/>
  <c r="J32" i="9" s="1"/>
  <c r="A33" i="8"/>
  <c r="J33" i="9" s="1"/>
  <c r="A34" i="8"/>
  <c r="J34" i="9" s="1"/>
  <c r="A35" i="8"/>
  <c r="J35" i="9" s="1"/>
  <c r="A36" i="8"/>
  <c r="J36" i="9" s="1"/>
  <c r="A37" i="8"/>
  <c r="J37" i="9" s="1"/>
  <c r="I2" i="5"/>
  <c r="L2" i="5"/>
  <c r="M2" i="5"/>
  <c r="N2" i="5"/>
  <c r="O2" i="5"/>
  <c r="P2" i="5"/>
  <c r="Q2" i="5"/>
  <c r="S2" i="5"/>
  <c r="T2" i="5"/>
  <c r="I3" i="5"/>
  <c r="L3" i="5"/>
  <c r="M3" i="5"/>
  <c r="N3" i="5"/>
  <c r="O3" i="5"/>
  <c r="P3" i="5"/>
  <c r="Q3" i="5"/>
  <c r="S3" i="5"/>
  <c r="T3" i="5"/>
  <c r="I4" i="5"/>
  <c r="L4" i="5"/>
  <c r="M4" i="5"/>
  <c r="N4" i="5"/>
  <c r="O4" i="5"/>
  <c r="P4" i="5"/>
  <c r="Q4" i="5"/>
  <c r="S4" i="5"/>
  <c r="T4" i="5"/>
  <c r="I5" i="5"/>
  <c r="L5" i="5"/>
  <c r="M5" i="5"/>
  <c r="N5" i="5"/>
  <c r="O5" i="5"/>
  <c r="P5" i="5"/>
  <c r="Q5" i="5"/>
  <c r="S5" i="5"/>
  <c r="T5" i="5"/>
  <c r="I6" i="5"/>
  <c r="L6" i="5"/>
  <c r="M6" i="5"/>
  <c r="N6" i="5"/>
  <c r="O6" i="5"/>
  <c r="P6" i="5"/>
  <c r="Q6" i="5"/>
  <c r="S6" i="5"/>
  <c r="T6" i="5"/>
  <c r="I7" i="5"/>
  <c r="L7" i="5"/>
  <c r="M7" i="5"/>
  <c r="N7" i="5"/>
  <c r="O7" i="5"/>
  <c r="P7" i="5"/>
  <c r="Q7" i="5"/>
  <c r="S7" i="5"/>
  <c r="T7" i="5"/>
  <c r="I8" i="5"/>
  <c r="L8" i="5"/>
  <c r="M8" i="5"/>
  <c r="N8" i="5"/>
  <c r="O8" i="5"/>
  <c r="P8" i="5"/>
  <c r="Q8" i="5"/>
  <c r="S8" i="5"/>
  <c r="T8" i="5"/>
  <c r="I9" i="5"/>
  <c r="L9" i="5"/>
  <c r="M9" i="5"/>
  <c r="N9" i="5"/>
  <c r="O9" i="5"/>
  <c r="P9" i="5"/>
  <c r="Q9" i="5"/>
  <c r="S9" i="5"/>
  <c r="T9" i="5"/>
  <c r="I10" i="5"/>
  <c r="L10" i="5"/>
  <c r="M10" i="5"/>
  <c r="N10" i="5"/>
  <c r="O10" i="5"/>
  <c r="P10" i="5"/>
  <c r="Q10" i="5"/>
  <c r="S10" i="5"/>
  <c r="T10" i="5"/>
  <c r="I11" i="5"/>
  <c r="L11" i="5"/>
  <c r="M11" i="5"/>
  <c r="N11" i="5"/>
  <c r="O11" i="5"/>
  <c r="P11" i="5"/>
  <c r="Q11" i="5"/>
  <c r="S11" i="5"/>
  <c r="T11" i="5"/>
  <c r="I12" i="5"/>
  <c r="L12" i="5"/>
  <c r="M12" i="5"/>
  <c r="N12" i="5"/>
  <c r="O12" i="5"/>
  <c r="P12" i="5"/>
  <c r="Q12" i="5"/>
  <c r="S12" i="5"/>
  <c r="T12" i="5"/>
  <c r="I13" i="5"/>
  <c r="L13" i="5"/>
  <c r="M13" i="5"/>
  <c r="N13" i="5"/>
  <c r="O13" i="5"/>
  <c r="P13" i="5"/>
  <c r="Q13" i="5"/>
  <c r="S13" i="5"/>
  <c r="T13" i="5"/>
  <c r="I14" i="5"/>
  <c r="L14" i="5"/>
  <c r="M14" i="5"/>
  <c r="N14" i="5"/>
  <c r="O14" i="5"/>
  <c r="P14" i="5"/>
  <c r="Q14" i="5"/>
  <c r="S14" i="5"/>
  <c r="T14" i="5"/>
  <c r="I15" i="5"/>
  <c r="L15" i="5"/>
  <c r="M15" i="5"/>
  <c r="N15" i="5"/>
  <c r="O15" i="5"/>
  <c r="P15" i="5"/>
  <c r="Q15" i="5"/>
  <c r="S15" i="5"/>
  <c r="T15" i="5"/>
  <c r="I16" i="5"/>
  <c r="L16" i="5"/>
  <c r="M16" i="5"/>
  <c r="N16" i="5"/>
  <c r="O16" i="5"/>
  <c r="P16" i="5"/>
  <c r="Q16" i="5"/>
  <c r="S16" i="5"/>
  <c r="T16" i="5"/>
  <c r="I17" i="5"/>
  <c r="L17" i="5"/>
  <c r="M17" i="5"/>
  <c r="N17" i="5"/>
  <c r="O17" i="5"/>
  <c r="P17" i="5"/>
  <c r="Q17" i="5"/>
  <c r="S17" i="5"/>
  <c r="T17" i="5"/>
  <c r="I18" i="5"/>
  <c r="L18" i="5"/>
  <c r="M18" i="5"/>
  <c r="N18" i="5"/>
  <c r="O18" i="5"/>
  <c r="P18" i="5"/>
  <c r="Q18" i="5"/>
  <c r="S18" i="5"/>
  <c r="T18" i="5"/>
  <c r="I19" i="5"/>
  <c r="L19" i="5"/>
  <c r="M19" i="5"/>
  <c r="N19" i="5"/>
  <c r="O19" i="5"/>
  <c r="P19" i="5"/>
  <c r="Q19" i="5"/>
  <c r="S19" i="5"/>
  <c r="T19" i="5"/>
  <c r="I20" i="5"/>
  <c r="L20" i="5"/>
  <c r="M20" i="5"/>
  <c r="N20" i="5"/>
  <c r="O20" i="5"/>
  <c r="P20" i="5"/>
  <c r="Q20" i="5"/>
  <c r="S20" i="5"/>
  <c r="T20" i="5"/>
  <c r="I21" i="5"/>
  <c r="L21" i="5"/>
  <c r="M21" i="5"/>
  <c r="N21" i="5"/>
  <c r="O21" i="5"/>
  <c r="P21" i="5"/>
  <c r="Q21" i="5"/>
  <c r="S21" i="5"/>
  <c r="T21" i="5"/>
  <c r="I22" i="5"/>
  <c r="L22" i="5"/>
  <c r="M22" i="5"/>
  <c r="N22" i="5"/>
  <c r="O22" i="5"/>
  <c r="P22" i="5"/>
  <c r="Q22" i="5"/>
  <c r="S22" i="5"/>
  <c r="T22" i="5"/>
  <c r="I23" i="5"/>
  <c r="L23" i="5"/>
  <c r="M23" i="5"/>
  <c r="N23" i="5"/>
  <c r="O23" i="5"/>
  <c r="P23" i="5"/>
  <c r="Q23" i="5"/>
  <c r="S23" i="5"/>
  <c r="T23" i="5"/>
  <c r="I24" i="5"/>
  <c r="L24" i="5"/>
  <c r="M24" i="5"/>
  <c r="N24" i="5"/>
  <c r="O24" i="5"/>
  <c r="P24" i="5"/>
  <c r="Q24" i="5"/>
  <c r="S24" i="5"/>
  <c r="T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B4" i="8"/>
  <c r="C4" i="8"/>
  <c r="D4" i="8"/>
  <c r="E4" i="8"/>
  <c r="F4" i="8"/>
  <c r="G4" i="8"/>
  <c r="H4" i="8"/>
  <c r="I4" i="8"/>
  <c r="J4" i="8"/>
  <c r="K4" i="8"/>
  <c r="L4" i="8"/>
  <c r="B5" i="8"/>
  <c r="C5" i="8"/>
  <c r="D5" i="8"/>
  <c r="E5" i="8"/>
  <c r="F5" i="8"/>
  <c r="G5" i="8"/>
  <c r="H5" i="8"/>
  <c r="I5" i="8"/>
  <c r="J5" i="8"/>
  <c r="K5" i="8"/>
  <c r="L5" i="8"/>
  <c r="B6" i="8"/>
  <c r="C6" i="8"/>
  <c r="D6" i="8"/>
  <c r="E6" i="8"/>
  <c r="F6" i="8"/>
  <c r="G6" i="8"/>
  <c r="H6" i="8"/>
  <c r="I6" i="8"/>
  <c r="J6" i="8"/>
  <c r="K6" i="8"/>
  <c r="L6" i="8"/>
  <c r="B7" i="8"/>
  <c r="C7" i="8"/>
  <c r="D7" i="8"/>
  <c r="E7" i="8"/>
  <c r="F7" i="8"/>
  <c r="G7" i="8"/>
  <c r="H7" i="8"/>
  <c r="I7" i="8"/>
  <c r="J7" i="8"/>
  <c r="K7" i="8"/>
  <c r="L7" i="8"/>
  <c r="B8" i="8"/>
  <c r="C8" i="8"/>
  <c r="D8" i="8"/>
  <c r="E8" i="8"/>
  <c r="F8" i="8"/>
  <c r="G8" i="8"/>
  <c r="H8" i="8"/>
  <c r="I8" i="8"/>
  <c r="J8" i="8"/>
  <c r="K8" i="8"/>
  <c r="L8" i="8"/>
  <c r="B9" i="8"/>
  <c r="C9" i="8"/>
  <c r="D9" i="8"/>
  <c r="E9" i="8"/>
  <c r="F9" i="8"/>
  <c r="G9" i="8"/>
  <c r="H9" i="8"/>
  <c r="I9" i="8"/>
  <c r="J9" i="8"/>
  <c r="K9" i="8"/>
  <c r="L9" i="8"/>
  <c r="B10" i="8"/>
  <c r="C10" i="8"/>
  <c r="D10" i="8"/>
  <c r="E10" i="8"/>
  <c r="F10" i="8"/>
  <c r="G10" i="8"/>
  <c r="H10" i="8"/>
  <c r="I10" i="8"/>
  <c r="J10" i="8"/>
  <c r="K10" i="8"/>
  <c r="L10" i="8"/>
  <c r="B11" i="8"/>
  <c r="C11" i="8"/>
  <c r="D11" i="8"/>
  <c r="E11" i="8"/>
  <c r="F11" i="8"/>
  <c r="G11" i="8"/>
  <c r="H11" i="8"/>
  <c r="I11" i="8"/>
  <c r="J11" i="8"/>
  <c r="K11" i="8"/>
  <c r="L11" i="8"/>
  <c r="B12" i="8"/>
  <c r="C12" i="8"/>
  <c r="D12" i="8"/>
  <c r="E12" i="8"/>
  <c r="F12" i="8"/>
  <c r="G12" i="8"/>
  <c r="H12" i="8"/>
  <c r="I12" i="8"/>
  <c r="J12" i="8"/>
  <c r="K12" i="8"/>
  <c r="L12" i="8"/>
  <c r="B13" i="8"/>
  <c r="C13" i="8"/>
  <c r="D13" i="8"/>
  <c r="E13" i="8"/>
  <c r="F13" i="8"/>
  <c r="G13" i="8"/>
  <c r="H13" i="8"/>
  <c r="I13" i="8"/>
  <c r="J13" i="8"/>
  <c r="K13" i="8"/>
  <c r="L13" i="8"/>
  <c r="B14" i="8"/>
  <c r="C14" i="8"/>
  <c r="D14" i="8"/>
  <c r="E14" i="8"/>
  <c r="F14" i="8"/>
  <c r="G14" i="8"/>
  <c r="H14" i="8"/>
  <c r="I14" i="8"/>
  <c r="J14" i="8"/>
  <c r="K14" i="8"/>
  <c r="L14" i="8"/>
  <c r="B15" i="8"/>
  <c r="C15" i="8"/>
  <c r="D15" i="8"/>
  <c r="E15" i="8"/>
  <c r="F15" i="8"/>
  <c r="G15" i="8"/>
  <c r="H15" i="8"/>
  <c r="I15" i="8"/>
  <c r="J15" i="8"/>
  <c r="K15" i="8"/>
  <c r="L15" i="8"/>
  <c r="B16" i="8"/>
  <c r="C16" i="8"/>
  <c r="D16" i="8"/>
  <c r="E16" i="8"/>
  <c r="F16" i="8"/>
  <c r="G16" i="8"/>
  <c r="H16" i="8"/>
  <c r="I16" i="8"/>
  <c r="J16" i="8"/>
  <c r="K16" i="8"/>
  <c r="L16" i="8"/>
  <c r="B17" i="8"/>
  <c r="C17" i="8"/>
  <c r="D17" i="8"/>
  <c r="E17" i="8"/>
  <c r="F17" i="8"/>
  <c r="G17" i="8"/>
  <c r="H17" i="8"/>
  <c r="I17" i="8"/>
  <c r="J17" i="8"/>
  <c r="K17" i="8"/>
  <c r="L17" i="8"/>
  <c r="B18" i="8"/>
  <c r="C18" i="8"/>
  <c r="D18" i="8"/>
  <c r="E18" i="8"/>
  <c r="F18" i="8"/>
  <c r="G18" i="8"/>
  <c r="H18" i="8"/>
  <c r="I18" i="8"/>
  <c r="J18" i="8"/>
  <c r="K18" i="8"/>
  <c r="L18" i="8"/>
  <c r="B19" i="8"/>
  <c r="C19" i="8"/>
  <c r="D19" i="8"/>
  <c r="E19" i="8"/>
  <c r="F19" i="8"/>
  <c r="G19" i="8"/>
  <c r="H19" i="8"/>
  <c r="I19" i="8"/>
  <c r="J19" i="8"/>
  <c r="K19" i="8"/>
  <c r="L19" i="8"/>
  <c r="B20" i="8"/>
  <c r="C20" i="8"/>
  <c r="D20" i="8"/>
  <c r="E20" i="8"/>
  <c r="F20" i="8"/>
  <c r="G20" i="8"/>
  <c r="H20" i="8"/>
  <c r="I20" i="8"/>
  <c r="J20" i="8"/>
  <c r="K20" i="8"/>
  <c r="L20" i="8"/>
  <c r="B21" i="8"/>
  <c r="C21" i="8"/>
  <c r="D21" i="8"/>
  <c r="E21" i="8"/>
  <c r="F21" i="8"/>
  <c r="G21" i="8"/>
  <c r="H21" i="8"/>
  <c r="I21" i="8"/>
  <c r="J21" i="8"/>
  <c r="K21" i="8"/>
  <c r="L21" i="8"/>
  <c r="B22" i="8"/>
  <c r="C22" i="8"/>
  <c r="D22" i="8"/>
  <c r="E22" i="8"/>
  <c r="F22" i="8"/>
  <c r="B23" i="8"/>
  <c r="C23" i="8"/>
  <c r="D23" i="8"/>
  <c r="E23" i="8"/>
  <c r="F23" i="8"/>
  <c r="B24" i="8"/>
  <c r="C24" i="8"/>
  <c r="D24" i="8"/>
  <c r="E24" i="8"/>
  <c r="F24" i="8"/>
  <c r="B25" i="8"/>
  <c r="C25" i="8"/>
  <c r="D25" i="8"/>
  <c r="E25" i="8"/>
  <c r="F25" i="8"/>
  <c r="B26" i="8"/>
  <c r="C26" i="8"/>
  <c r="D26" i="8"/>
  <c r="E26" i="8"/>
  <c r="F26" i="8"/>
  <c r="B27" i="8"/>
  <c r="C27" i="8"/>
  <c r="D27" i="8"/>
  <c r="E27" i="8"/>
  <c r="F27" i="8"/>
  <c r="B28" i="8"/>
  <c r="C28" i="8"/>
  <c r="D28" i="8"/>
  <c r="E28" i="8"/>
  <c r="F28" i="8"/>
  <c r="B29" i="8"/>
  <c r="C29" i="8"/>
  <c r="D29" i="8"/>
  <c r="E29" i="8"/>
  <c r="F29" i="8"/>
  <c r="B30" i="8"/>
  <c r="C30" i="8"/>
  <c r="D30" i="8"/>
  <c r="E30" i="8"/>
  <c r="F30" i="8"/>
  <c r="B31" i="8"/>
  <c r="C31" i="8"/>
  <c r="D31" i="8"/>
  <c r="E31" i="8"/>
  <c r="F31" i="8"/>
  <c r="B32" i="8"/>
  <c r="C32" i="8"/>
  <c r="D32" i="8"/>
  <c r="E32" i="8"/>
  <c r="F32" i="8"/>
  <c r="B33" i="8"/>
  <c r="C33" i="8"/>
  <c r="D33" i="8"/>
  <c r="E33" i="8"/>
  <c r="F33" i="8"/>
  <c r="B34" i="8"/>
  <c r="C34" i="8"/>
  <c r="D34" i="8"/>
  <c r="E34" i="8"/>
  <c r="F34" i="8"/>
  <c r="B35" i="8"/>
  <c r="C35" i="8"/>
  <c r="D35" i="8"/>
  <c r="E35" i="8"/>
  <c r="F35" i="8"/>
  <c r="B36" i="8"/>
  <c r="C36" i="8"/>
  <c r="D36" i="8"/>
  <c r="E36" i="8"/>
  <c r="F36" i="8"/>
  <c r="B37" i="8"/>
  <c r="C37" i="8"/>
  <c r="D37" i="8"/>
  <c r="E37" i="8"/>
  <c r="F37" i="8"/>
  <c r="A2" i="8"/>
  <c r="B2" i="8"/>
  <c r="C2" i="8"/>
  <c r="D2" i="8"/>
  <c r="E2" i="8"/>
  <c r="F2" i="8"/>
  <c r="G2" i="8"/>
  <c r="H2" i="8"/>
  <c r="I2" i="8"/>
  <c r="J2" i="8"/>
  <c r="K2" i="8"/>
  <c r="L2" i="8"/>
  <c r="H1" i="5" l="1"/>
  <c r="U47" i="5" s="1"/>
  <c r="I1" i="5"/>
  <c r="C24" i="4"/>
  <c r="D24" i="4"/>
  <c r="E24" i="4"/>
  <c r="F24" i="4"/>
  <c r="N24" i="4" s="1"/>
  <c r="B24" i="4"/>
  <c r="C20" i="4"/>
  <c r="D20" i="4"/>
  <c r="E20" i="4"/>
  <c r="N20" i="4" s="1"/>
  <c r="F20" i="4"/>
  <c r="B20" i="4"/>
  <c r="C15" i="4"/>
  <c r="D15" i="4"/>
  <c r="N15" i="4" s="1"/>
  <c r="E15" i="4"/>
  <c r="F15" i="4"/>
  <c r="B15" i="4"/>
  <c r="C10" i="4"/>
  <c r="N10" i="4" s="1"/>
  <c r="D10" i="4"/>
  <c r="E10" i="4"/>
  <c r="F10" i="4"/>
  <c r="B10" i="4"/>
  <c r="C5" i="4"/>
  <c r="D5" i="4"/>
  <c r="E5" i="4"/>
  <c r="F5" i="4"/>
  <c r="B5" i="4"/>
  <c r="N5" i="4" s="1"/>
  <c r="G25" i="4" l="1"/>
  <c r="H25" i="4"/>
  <c r="I25" i="4"/>
  <c r="J25" i="4"/>
  <c r="K25" i="4"/>
  <c r="L25" i="4"/>
  <c r="M25" i="4"/>
  <c r="I26" i="4"/>
  <c r="J26" i="4"/>
  <c r="K26" i="4"/>
  <c r="L26" i="4"/>
  <c r="M26" i="4"/>
  <c r="H25" i="5" s="1"/>
  <c r="M22" i="8" s="1"/>
  <c r="G27" i="4"/>
  <c r="H27" i="4"/>
  <c r="K27" i="4"/>
  <c r="L27" i="4"/>
  <c r="M27" i="4"/>
  <c r="H26" i="5" s="1"/>
  <c r="G28" i="4"/>
  <c r="H28" i="4"/>
  <c r="I28" i="4"/>
  <c r="J28" i="4"/>
  <c r="K28" i="4"/>
  <c r="L28" i="4"/>
  <c r="M28" i="4"/>
  <c r="G29" i="4"/>
  <c r="H29" i="4"/>
  <c r="I29" i="4"/>
  <c r="J29" i="4"/>
  <c r="M29" i="4"/>
  <c r="H27" i="5" s="1"/>
  <c r="I30" i="4"/>
  <c r="J30" i="4"/>
  <c r="K30" i="4"/>
  <c r="L30" i="4"/>
  <c r="M30" i="4"/>
  <c r="H28" i="5" s="1"/>
  <c r="M25" i="8" s="1"/>
  <c r="G31" i="4"/>
  <c r="H31" i="4"/>
  <c r="K31" i="4"/>
  <c r="L31" i="4"/>
  <c r="M31" i="4"/>
  <c r="H29" i="5" s="1"/>
  <c r="K32" i="4"/>
  <c r="L32" i="4"/>
  <c r="M32" i="4"/>
  <c r="H30" i="5" s="1"/>
  <c r="M27" i="8" s="1"/>
  <c r="I33" i="4"/>
  <c r="J33" i="4"/>
  <c r="K33" i="4"/>
  <c r="L33" i="4"/>
  <c r="M33" i="4"/>
  <c r="H31" i="5" s="1"/>
  <c r="M28" i="8" s="1"/>
  <c r="I34" i="4"/>
  <c r="J34" i="4"/>
  <c r="K34" i="4"/>
  <c r="L34" i="4"/>
  <c r="M34" i="4"/>
  <c r="H32" i="5" s="1"/>
  <c r="M29" i="8" s="1"/>
  <c r="I35" i="4"/>
  <c r="J35" i="4"/>
  <c r="M35" i="4"/>
  <c r="H33" i="5" s="1"/>
  <c r="M30" i="8" s="1"/>
  <c r="G36" i="4"/>
  <c r="H36" i="4"/>
  <c r="K36" i="4"/>
  <c r="L36" i="4"/>
  <c r="M36" i="4"/>
  <c r="H34" i="5" s="1"/>
  <c r="G37" i="4"/>
  <c r="H37" i="4"/>
  <c r="K37" i="4"/>
  <c r="L37" i="4"/>
  <c r="M37" i="4"/>
  <c r="H35" i="5" s="1"/>
  <c r="K38" i="4"/>
  <c r="L38" i="4"/>
  <c r="M38" i="4"/>
  <c r="H36" i="5" s="1"/>
  <c r="M33" i="8" s="1"/>
  <c r="G39" i="4"/>
  <c r="H39" i="4"/>
  <c r="M39" i="4"/>
  <c r="H37" i="5" s="1"/>
  <c r="G40" i="4"/>
  <c r="H40" i="4"/>
  <c r="M40" i="4"/>
  <c r="H38" i="5" s="1"/>
  <c r="I41" i="4"/>
  <c r="J41" i="4"/>
  <c r="M41" i="4"/>
  <c r="H39" i="5" s="1"/>
  <c r="M36" i="8" s="1"/>
  <c r="G42" i="4"/>
  <c r="H42" i="4"/>
  <c r="I42" i="4"/>
  <c r="J42" i="4"/>
  <c r="M42" i="4"/>
  <c r="H40" i="5" s="1"/>
  <c r="D40" i="5" l="1"/>
  <c r="I37" i="8"/>
  <c r="B38" i="5"/>
  <c r="G35" i="8"/>
  <c r="E31" i="5"/>
  <c r="J28" i="8"/>
  <c r="C29" i="5"/>
  <c r="AO29" i="5" s="1"/>
  <c r="H26" i="8"/>
  <c r="E27" i="5"/>
  <c r="J24" i="8"/>
  <c r="D25" i="5"/>
  <c r="AP25" i="5" s="1"/>
  <c r="I22" i="8"/>
  <c r="C40" i="5"/>
  <c r="H37" i="8"/>
  <c r="D39" i="5"/>
  <c r="AB39" i="5" s="1"/>
  <c r="I36" i="8"/>
  <c r="M34" i="8"/>
  <c r="G36" i="5"/>
  <c r="L33" i="8"/>
  <c r="F35" i="5"/>
  <c r="AR35" i="5" s="1"/>
  <c r="K32" i="8"/>
  <c r="G34" i="5"/>
  <c r="L31" i="8"/>
  <c r="G32" i="5"/>
  <c r="AY32" i="5" s="1"/>
  <c r="L29" i="8"/>
  <c r="D31" i="5"/>
  <c r="I28" i="8"/>
  <c r="M26" i="8"/>
  <c r="R29" i="5"/>
  <c r="B29" i="5"/>
  <c r="G26" i="8"/>
  <c r="E28" i="5"/>
  <c r="AK28" i="5" s="1"/>
  <c r="J25" i="8"/>
  <c r="D27" i="5"/>
  <c r="I24" i="8"/>
  <c r="F26" i="5"/>
  <c r="AR26" i="5" s="1"/>
  <c r="K23" i="8"/>
  <c r="G25" i="5"/>
  <c r="L22" i="8"/>
  <c r="G35" i="5"/>
  <c r="AV35" i="5" s="1"/>
  <c r="L32" i="8"/>
  <c r="B34" i="5"/>
  <c r="G31" i="8"/>
  <c r="D32" i="5"/>
  <c r="AP32" i="5" s="1"/>
  <c r="I29" i="8"/>
  <c r="F28" i="5"/>
  <c r="K25" i="8"/>
  <c r="G26" i="5"/>
  <c r="X26" i="5" s="1"/>
  <c r="L23" i="8"/>
  <c r="M37" i="8"/>
  <c r="B40" i="5"/>
  <c r="R40" i="5" s="1"/>
  <c r="G37" i="8"/>
  <c r="C37" i="5"/>
  <c r="H34" i="8"/>
  <c r="F36" i="5"/>
  <c r="AY36" i="5" s="1"/>
  <c r="K33" i="8"/>
  <c r="C35" i="5"/>
  <c r="H32" i="8"/>
  <c r="F34" i="5"/>
  <c r="P34" i="5" s="1"/>
  <c r="K31" i="8"/>
  <c r="E33" i="5"/>
  <c r="J30" i="8"/>
  <c r="F32" i="5"/>
  <c r="K29" i="8"/>
  <c r="G31" i="5"/>
  <c r="L28" i="8"/>
  <c r="G29" i="5"/>
  <c r="Q29" i="5" s="1"/>
  <c r="L26" i="8"/>
  <c r="D28" i="5"/>
  <c r="I25" i="8"/>
  <c r="C27" i="5"/>
  <c r="U27" i="5" s="1"/>
  <c r="H24" i="8"/>
  <c r="C26" i="5"/>
  <c r="H23" i="8"/>
  <c r="F25" i="5"/>
  <c r="AK25" i="5" s="1"/>
  <c r="K22" i="8"/>
  <c r="E39" i="5"/>
  <c r="J36" i="8"/>
  <c r="R34" i="5"/>
  <c r="M31" i="8"/>
  <c r="F30" i="5"/>
  <c r="AR30" i="5" s="1"/>
  <c r="K27" i="8"/>
  <c r="R38" i="5"/>
  <c r="M35" i="8"/>
  <c r="E40" i="5"/>
  <c r="O40" i="5" s="1"/>
  <c r="J37" i="8"/>
  <c r="C38" i="5"/>
  <c r="H35" i="8"/>
  <c r="B37" i="5"/>
  <c r="G34" i="8"/>
  <c r="M32" i="8"/>
  <c r="R35" i="5"/>
  <c r="B35" i="5"/>
  <c r="AN35" i="5" s="1"/>
  <c r="G32" i="8"/>
  <c r="C34" i="5"/>
  <c r="H31" i="8"/>
  <c r="D33" i="5"/>
  <c r="AF33" i="5" s="1"/>
  <c r="I30" i="8"/>
  <c r="E32" i="5"/>
  <c r="AQ32" i="5" s="1"/>
  <c r="J29" i="8"/>
  <c r="F31" i="5"/>
  <c r="AS31" i="5" s="1"/>
  <c r="K28" i="8"/>
  <c r="G30" i="5"/>
  <c r="L27" i="8"/>
  <c r="F29" i="5"/>
  <c r="P29" i="5" s="1"/>
  <c r="K26" i="8"/>
  <c r="G28" i="5"/>
  <c r="AL28" i="5" s="1"/>
  <c r="L25" i="8"/>
  <c r="M24" i="8"/>
  <c r="B27" i="5"/>
  <c r="R27" i="5" s="1"/>
  <c r="G24" i="8"/>
  <c r="M23" i="8"/>
  <c r="B26" i="5"/>
  <c r="R26" i="5" s="1"/>
  <c r="G23" i="8"/>
  <c r="E25" i="5"/>
  <c r="AX25" i="5" s="1"/>
  <c r="J22" i="8"/>
  <c r="AM33" i="5"/>
  <c r="AI33" i="5"/>
  <c r="AU34" i="5"/>
  <c r="AI25" i="5"/>
  <c r="AT29" i="5"/>
  <c r="AT25" i="5"/>
  <c r="Y37" i="5"/>
  <c r="AX31" i="5"/>
  <c r="AT30" i="5"/>
  <c r="AZ29" i="5"/>
  <c r="X29" i="5"/>
  <c r="AV29" i="5"/>
  <c r="AY28" i="5"/>
  <c r="AR28" i="5"/>
  <c r="AD28" i="5"/>
  <c r="AJ27" i="5"/>
  <c r="AC27" i="5"/>
  <c r="V27" i="5"/>
  <c r="BA26" i="5"/>
  <c r="AR25" i="5"/>
  <c r="AY25" i="5"/>
  <c r="AD25" i="5"/>
  <c r="Z27" i="5"/>
  <c r="AB33" i="5"/>
  <c r="AZ34" i="5"/>
  <c r="BA34" i="5"/>
  <c r="AV34" i="5"/>
  <c r="AW31" i="5"/>
  <c r="AS30" i="5"/>
  <c r="AZ30" i="5"/>
  <c r="BA30" i="5"/>
  <c r="W29" i="5"/>
  <c r="AU29" i="5"/>
  <c r="AQ28" i="5"/>
  <c r="AM27" i="5"/>
  <c r="Y27" i="5"/>
  <c r="AF27" i="5"/>
  <c r="AB27" i="5"/>
  <c r="AI27" i="5"/>
  <c r="AU26" i="5"/>
  <c r="AC25" i="5"/>
  <c r="AJ25" i="5"/>
  <c r="AZ35" i="5"/>
  <c r="AJ33" i="5"/>
  <c r="BA31" i="5"/>
  <c r="AZ31" i="5"/>
  <c r="AY30" i="5"/>
  <c r="AT28" i="5"/>
  <c r="AF28" i="5"/>
  <c r="AW28" i="5"/>
  <c r="AP28" i="5"/>
  <c r="AB28" i="5"/>
  <c r="AH27" i="5"/>
  <c r="AA27" i="5"/>
  <c r="AW25" i="5"/>
  <c r="AS34" i="5"/>
  <c r="AF25" i="5"/>
  <c r="BA36" i="5"/>
  <c r="AZ36" i="5"/>
  <c r="AU35" i="5"/>
  <c r="AZ32" i="5"/>
  <c r="AY31" i="5"/>
  <c r="BA28" i="5"/>
  <c r="AZ28" i="5"/>
  <c r="Y26" i="5"/>
  <c r="AT26" i="5"/>
  <c r="AZ25" i="5"/>
  <c r="BA25" i="5"/>
  <c r="AS25" i="5"/>
  <c r="AL25" i="5"/>
  <c r="AE25" i="5"/>
  <c r="AB25" i="5"/>
  <c r="AM25" i="5"/>
  <c r="Y29" i="5"/>
  <c r="AT32" i="5"/>
  <c r="AR36" i="5"/>
  <c r="AR32" i="5"/>
  <c r="AT34" i="5"/>
  <c r="AN34" i="5"/>
  <c r="AT31" i="5"/>
  <c r="AP31" i="5"/>
  <c r="AR34" i="5"/>
  <c r="AR31" i="5"/>
  <c r="AO34" i="5"/>
  <c r="AQ31" i="5"/>
  <c r="AS35" i="5"/>
  <c r="AS36" i="5"/>
  <c r="AD31" i="5"/>
  <c r="AH40" i="5"/>
  <c r="AL31" i="5"/>
  <c r="AB40" i="5"/>
  <c r="Y40" i="5"/>
  <c r="AB31" i="5"/>
  <c r="AI31" i="5"/>
  <c r="AM31" i="5"/>
  <c r="AJ31" i="5"/>
  <c r="AD32" i="5"/>
  <c r="AG40" i="5"/>
  <c r="AL32" i="5"/>
  <c r="AE31" i="5"/>
  <c r="AM32" i="5"/>
  <c r="AF40" i="5"/>
  <c r="AF31" i="5"/>
  <c r="Y35" i="5"/>
  <c r="AC31" i="5"/>
  <c r="AJ39" i="5"/>
  <c r="AA40" i="5"/>
  <c r="V40" i="5"/>
  <c r="W34" i="5"/>
  <c r="AC32" i="5"/>
  <c r="AI39" i="5"/>
  <c r="AM39" i="5"/>
  <c r="Y38" i="5"/>
  <c r="AC40" i="5"/>
  <c r="AF32" i="5"/>
  <c r="X35" i="5"/>
  <c r="U40" i="5"/>
  <c r="AI40" i="5"/>
  <c r="AM40" i="5"/>
  <c r="X34" i="5"/>
  <c r="AK32" i="5"/>
  <c r="Y34" i="5"/>
  <c r="AC39" i="5"/>
  <c r="G1" i="4"/>
  <c r="B1" i="5" s="1"/>
  <c r="H1" i="4"/>
  <c r="C1" i="5" s="1"/>
  <c r="I1" i="4"/>
  <c r="D1" i="5" s="1"/>
  <c r="J1" i="4"/>
  <c r="E1" i="5" s="1"/>
  <c r="K1" i="4"/>
  <c r="F1" i="5" s="1"/>
  <c r="L1" i="4"/>
  <c r="G1" i="5" s="1"/>
  <c r="G2" i="4"/>
  <c r="H2" i="4"/>
  <c r="I2" i="4"/>
  <c r="J2" i="4"/>
  <c r="K2" i="4"/>
  <c r="L2" i="4"/>
  <c r="G3" i="4"/>
  <c r="B3" i="5" s="1"/>
  <c r="H3" i="4"/>
  <c r="C3" i="5" s="1"/>
  <c r="I3" i="4"/>
  <c r="D3" i="5" s="1"/>
  <c r="J3" i="4"/>
  <c r="E3" i="5" s="1"/>
  <c r="K3" i="4"/>
  <c r="F3" i="5" s="1"/>
  <c r="L3" i="4"/>
  <c r="G3" i="5" s="1"/>
  <c r="G4" i="4"/>
  <c r="B4" i="5" s="1"/>
  <c r="H4" i="4"/>
  <c r="C4" i="5" s="1"/>
  <c r="I4" i="4"/>
  <c r="D4" i="5" s="1"/>
  <c r="J4" i="4"/>
  <c r="E4" i="5" s="1"/>
  <c r="K4" i="4"/>
  <c r="F4" i="5" s="1"/>
  <c r="L4" i="4"/>
  <c r="G4" i="5" s="1"/>
  <c r="G6" i="4"/>
  <c r="H6" i="4"/>
  <c r="I6" i="4"/>
  <c r="J6" i="4"/>
  <c r="K6" i="4"/>
  <c r="L6" i="4"/>
  <c r="G7" i="4"/>
  <c r="B7" i="5" s="1"/>
  <c r="H7" i="4"/>
  <c r="C7" i="5" s="1"/>
  <c r="I7" i="4"/>
  <c r="D7" i="5" s="1"/>
  <c r="J7" i="4"/>
  <c r="E7" i="5" s="1"/>
  <c r="K7" i="4"/>
  <c r="F7" i="5" s="1"/>
  <c r="L7" i="4"/>
  <c r="G7" i="5" s="1"/>
  <c r="G8" i="4"/>
  <c r="B8" i="5" s="1"/>
  <c r="H8" i="4"/>
  <c r="C8" i="5" s="1"/>
  <c r="I8" i="4"/>
  <c r="D8" i="5" s="1"/>
  <c r="J8" i="4"/>
  <c r="E8" i="5" s="1"/>
  <c r="K8" i="4"/>
  <c r="F8" i="5" s="1"/>
  <c r="L8" i="4"/>
  <c r="G8" i="5" s="1"/>
  <c r="G9" i="4"/>
  <c r="B9" i="5" s="1"/>
  <c r="H9" i="4"/>
  <c r="C9" i="5" s="1"/>
  <c r="I9" i="4"/>
  <c r="D9" i="5" s="1"/>
  <c r="J9" i="4"/>
  <c r="E9" i="5" s="1"/>
  <c r="K9" i="4"/>
  <c r="F9" i="5" s="1"/>
  <c r="L9" i="4"/>
  <c r="G9" i="5" s="1"/>
  <c r="G11" i="4"/>
  <c r="H11" i="4"/>
  <c r="I11" i="4"/>
  <c r="J11" i="4"/>
  <c r="K11" i="4"/>
  <c r="L11" i="4"/>
  <c r="G12" i="4"/>
  <c r="B12" i="5" s="1"/>
  <c r="H12" i="4"/>
  <c r="C12" i="5" s="1"/>
  <c r="I12" i="4"/>
  <c r="D12" i="5" s="1"/>
  <c r="J12" i="4"/>
  <c r="E12" i="5" s="1"/>
  <c r="K12" i="4"/>
  <c r="F12" i="5" s="1"/>
  <c r="L12" i="4"/>
  <c r="G12" i="5" s="1"/>
  <c r="G13" i="4"/>
  <c r="B13" i="5" s="1"/>
  <c r="H13" i="4"/>
  <c r="C13" i="5" s="1"/>
  <c r="I13" i="4"/>
  <c r="D13" i="5" s="1"/>
  <c r="J13" i="4"/>
  <c r="E13" i="5" s="1"/>
  <c r="K13" i="4"/>
  <c r="F13" i="5" s="1"/>
  <c r="L13" i="4"/>
  <c r="G13" i="5" s="1"/>
  <c r="G14" i="4"/>
  <c r="B14" i="5" s="1"/>
  <c r="H14" i="4"/>
  <c r="C14" i="5" s="1"/>
  <c r="I14" i="4"/>
  <c r="D14" i="5" s="1"/>
  <c r="J14" i="4"/>
  <c r="E14" i="5" s="1"/>
  <c r="K14" i="4"/>
  <c r="F14" i="5" s="1"/>
  <c r="L14" i="4"/>
  <c r="G14" i="5" s="1"/>
  <c r="G16" i="4"/>
  <c r="H16" i="4"/>
  <c r="I16" i="4"/>
  <c r="J16" i="4"/>
  <c r="K16" i="4"/>
  <c r="L16" i="4"/>
  <c r="G17" i="4"/>
  <c r="B17" i="5" s="1"/>
  <c r="H17" i="4"/>
  <c r="C17" i="5" s="1"/>
  <c r="I17" i="4"/>
  <c r="D17" i="5" s="1"/>
  <c r="J17" i="4"/>
  <c r="E17" i="5" s="1"/>
  <c r="K17" i="4"/>
  <c r="F17" i="5" s="1"/>
  <c r="L17" i="4"/>
  <c r="G17" i="5" s="1"/>
  <c r="G18" i="4"/>
  <c r="B18" i="5" s="1"/>
  <c r="H18" i="4"/>
  <c r="C18" i="5" s="1"/>
  <c r="I18" i="4"/>
  <c r="D18" i="5" s="1"/>
  <c r="J18" i="4"/>
  <c r="E18" i="5" s="1"/>
  <c r="K18" i="4"/>
  <c r="F18" i="5" s="1"/>
  <c r="L18" i="4"/>
  <c r="G18" i="5" s="1"/>
  <c r="G19" i="4"/>
  <c r="B19" i="5" s="1"/>
  <c r="H19" i="4"/>
  <c r="C19" i="5" s="1"/>
  <c r="I19" i="4"/>
  <c r="D19" i="5" s="1"/>
  <c r="J19" i="4"/>
  <c r="E19" i="5" s="1"/>
  <c r="K19" i="4"/>
  <c r="F19" i="5" s="1"/>
  <c r="L19" i="4"/>
  <c r="G19" i="5" s="1"/>
  <c r="G21" i="4"/>
  <c r="H21" i="4"/>
  <c r="I21" i="4"/>
  <c r="J21" i="4"/>
  <c r="K21" i="4"/>
  <c r="L21" i="4"/>
  <c r="G22" i="4"/>
  <c r="B22" i="5" s="1"/>
  <c r="H22" i="4"/>
  <c r="C22" i="5" s="1"/>
  <c r="I22" i="4"/>
  <c r="D22" i="5" s="1"/>
  <c r="J22" i="4"/>
  <c r="E22" i="5" s="1"/>
  <c r="K22" i="4"/>
  <c r="F22" i="5" s="1"/>
  <c r="L22" i="4"/>
  <c r="G22" i="5" s="1"/>
  <c r="G23" i="4"/>
  <c r="B23" i="5" s="1"/>
  <c r="H23" i="4"/>
  <c r="C23" i="5" s="1"/>
  <c r="I23" i="4"/>
  <c r="D23" i="5" s="1"/>
  <c r="J23" i="4"/>
  <c r="E23" i="5" s="1"/>
  <c r="K23" i="4"/>
  <c r="F23" i="5" s="1"/>
  <c r="L23" i="4"/>
  <c r="G23" i="5" s="1"/>
  <c r="AB32" i="5" l="1"/>
  <c r="W35" i="5"/>
  <c r="AT35" i="5"/>
  <c r="AO35" i="5"/>
  <c r="AS32" i="5"/>
  <c r="AY35" i="5"/>
  <c r="AC33" i="5"/>
  <c r="BA35" i="5"/>
  <c r="AQ25" i="5"/>
  <c r="W26" i="5"/>
  <c r="AX28" i="5"/>
  <c r="AY29" i="5"/>
  <c r="AV26" i="5"/>
  <c r="AZ26" i="5"/>
  <c r="AS29" i="5"/>
  <c r="AW32" i="5"/>
  <c r="AF39" i="5"/>
  <c r="AK31" i="5"/>
  <c r="AJ40" i="5"/>
  <c r="AE32" i="5"/>
  <c r="AJ32" i="5"/>
  <c r="AI32" i="5"/>
  <c r="Z40" i="5"/>
  <c r="AT36" i="5"/>
  <c r="AS28" i="5"/>
  <c r="BA32" i="5"/>
  <c r="AE28" i="5"/>
  <c r="AY26" i="5"/>
  <c r="AC28" i="5"/>
  <c r="AN29" i="5"/>
  <c r="AR29" i="5"/>
  <c r="AO26" i="5"/>
  <c r="AS26" i="5"/>
  <c r="BA29" i="5"/>
  <c r="AG27" i="5"/>
  <c r="AY34" i="5"/>
  <c r="AI28" i="5"/>
  <c r="AM28" i="5"/>
  <c r="AN26" i="5"/>
  <c r="AJ28" i="5"/>
  <c r="AX32" i="5"/>
  <c r="L35" i="5"/>
  <c r="S35" i="5"/>
  <c r="S37" i="5"/>
  <c r="L37" i="5"/>
  <c r="M26" i="5"/>
  <c r="T26" i="5"/>
  <c r="T35" i="5"/>
  <c r="M35" i="5"/>
  <c r="M37" i="5"/>
  <c r="T37" i="5"/>
  <c r="L34" i="5"/>
  <c r="S34" i="5"/>
  <c r="N27" i="5"/>
  <c r="L29" i="5"/>
  <c r="S29" i="5"/>
  <c r="Q34" i="5"/>
  <c r="T29" i="5"/>
  <c r="M29" i="5"/>
  <c r="S38" i="5"/>
  <c r="L38" i="5"/>
  <c r="R37" i="5"/>
  <c r="L26" i="5"/>
  <c r="S26" i="5"/>
  <c r="S27" i="5"/>
  <c r="L27" i="5"/>
  <c r="T34" i="5"/>
  <c r="M34" i="5"/>
  <c r="T38" i="5"/>
  <c r="M38" i="5"/>
  <c r="T27" i="5"/>
  <c r="M27" i="5"/>
  <c r="L40" i="5"/>
  <c r="S40" i="5"/>
  <c r="Q26" i="5"/>
  <c r="Q35" i="5"/>
  <c r="P26" i="5"/>
  <c r="P35" i="5"/>
  <c r="M40" i="5"/>
  <c r="T40" i="5"/>
  <c r="O27" i="5"/>
  <c r="N40" i="5"/>
  <c r="AU22" i="5"/>
  <c r="AN22" i="5"/>
  <c r="AG22" i="5"/>
  <c r="Z22" i="5"/>
  <c r="AW18" i="5"/>
  <c r="AP18" i="5"/>
  <c r="U18" i="5"/>
  <c r="AI18" i="5"/>
  <c r="AB18" i="5"/>
  <c r="D16" i="5"/>
  <c r="I20" i="4"/>
  <c r="D20" i="5" s="1"/>
  <c r="AR14" i="5"/>
  <c r="AY14" i="5"/>
  <c r="AK14" i="5"/>
  <c r="AD14" i="5"/>
  <c r="W14" i="5"/>
  <c r="AU14" i="5"/>
  <c r="AN14" i="5"/>
  <c r="Z14" i="5"/>
  <c r="AG14" i="5"/>
  <c r="AW13" i="5"/>
  <c r="AP13" i="5"/>
  <c r="AB13" i="5"/>
  <c r="AI13" i="5"/>
  <c r="U13" i="5"/>
  <c r="AY12" i="5"/>
  <c r="AR12" i="5"/>
  <c r="AK12" i="5"/>
  <c r="AD12" i="5"/>
  <c r="W12" i="5"/>
  <c r="AU12" i="5"/>
  <c r="AN12" i="5"/>
  <c r="Z12" i="5"/>
  <c r="AG12" i="5"/>
  <c r="D11" i="5"/>
  <c r="I15" i="4"/>
  <c r="D15" i="5" s="1"/>
  <c r="AR9" i="5"/>
  <c r="AY9" i="5"/>
  <c r="AD9" i="5"/>
  <c r="W9" i="5"/>
  <c r="AK9" i="5"/>
  <c r="AU9" i="5"/>
  <c r="AN9" i="5"/>
  <c r="AG9" i="5"/>
  <c r="Z9" i="5"/>
  <c r="AW8" i="5"/>
  <c r="AP8" i="5"/>
  <c r="AI8" i="5"/>
  <c r="U8" i="5"/>
  <c r="AB8" i="5"/>
  <c r="AY7" i="5"/>
  <c r="AR7" i="5"/>
  <c r="AD7" i="5"/>
  <c r="W7" i="5"/>
  <c r="AK7" i="5"/>
  <c r="AU7" i="5"/>
  <c r="AN7" i="5"/>
  <c r="AG7" i="5"/>
  <c r="Z7" i="5"/>
  <c r="D6" i="5"/>
  <c r="I10" i="4"/>
  <c r="D10" i="5" s="1"/>
  <c r="AR4" i="5"/>
  <c r="AY4" i="5"/>
  <c r="AD4" i="5"/>
  <c r="AK4" i="5"/>
  <c r="W4" i="5"/>
  <c r="AU4" i="5"/>
  <c r="AN4" i="5"/>
  <c r="AG4" i="5"/>
  <c r="Z4" i="5"/>
  <c r="AW3" i="5"/>
  <c r="AP3" i="5"/>
  <c r="AI3" i="5"/>
  <c r="AB3" i="5"/>
  <c r="U3" i="5"/>
  <c r="F2" i="5"/>
  <c r="K5" i="4"/>
  <c r="F5" i="5" s="1"/>
  <c r="B2" i="5"/>
  <c r="G5" i="4"/>
  <c r="B5" i="5" s="1"/>
  <c r="Q47" i="5"/>
  <c r="D2" i="6"/>
  <c r="A5" i="6" s="1"/>
  <c r="AW23" i="5"/>
  <c r="AP23" i="5"/>
  <c r="U23" i="5"/>
  <c r="AB23" i="5"/>
  <c r="AI23" i="5"/>
  <c r="AU19" i="5"/>
  <c r="AN19" i="5"/>
  <c r="AG19" i="5"/>
  <c r="Z19" i="5"/>
  <c r="AQ22" i="5"/>
  <c r="AX22" i="5"/>
  <c r="AC22" i="5"/>
  <c r="V22" i="5"/>
  <c r="AJ22" i="5"/>
  <c r="AZ18" i="5"/>
  <c r="AS18" i="5"/>
  <c r="AE18" i="5"/>
  <c r="X18" i="5"/>
  <c r="AL18" i="5"/>
  <c r="AX14" i="5"/>
  <c r="AQ14" i="5"/>
  <c r="AC14" i="5"/>
  <c r="AJ14" i="5"/>
  <c r="V14" i="5"/>
  <c r="AX12" i="5"/>
  <c r="AJ12" i="5"/>
  <c r="AC12" i="5"/>
  <c r="AQ12" i="5"/>
  <c r="V12" i="5"/>
  <c r="G11" i="5"/>
  <c r="L15" i="4"/>
  <c r="G15" i="5" s="1"/>
  <c r="C11" i="5"/>
  <c r="H15" i="4"/>
  <c r="C15" i="5" s="1"/>
  <c r="AX9" i="5"/>
  <c r="AQ9" i="5"/>
  <c r="V9" i="5"/>
  <c r="AJ9" i="5"/>
  <c r="AC9" i="5"/>
  <c r="AZ8" i="5"/>
  <c r="AS8" i="5"/>
  <c r="AL8" i="5"/>
  <c r="AE8" i="5"/>
  <c r="X8" i="5"/>
  <c r="AV8" i="5"/>
  <c r="AO8" i="5"/>
  <c r="AH8" i="5"/>
  <c r="AA8" i="5"/>
  <c r="AX7" i="5"/>
  <c r="AQ7" i="5"/>
  <c r="AJ7" i="5"/>
  <c r="AC7" i="5"/>
  <c r="V7" i="5"/>
  <c r="G6" i="5"/>
  <c r="L10" i="4"/>
  <c r="G10" i="5" s="1"/>
  <c r="C6" i="5"/>
  <c r="H10" i="4"/>
  <c r="C10" i="5" s="1"/>
  <c r="AX4" i="5"/>
  <c r="AQ4" i="5"/>
  <c r="AC4" i="5"/>
  <c r="V4" i="5"/>
  <c r="AJ4" i="5"/>
  <c r="AZ3" i="5"/>
  <c r="AS3" i="5"/>
  <c r="AE3" i="5"/>
  <c r="X3" i="5"/>
  <c r="AL3" i="5"/>
  <c r="AV3" i="5"/>
  <c r="AO3" i="5"/>
  <c r="AH3" i="5"/>
  <c r="AA3" i="5"/>
  <c r="E2" i="5"/>
  <c r="J5" i="4"/>
  <c r="E5" i="5" s="1"/>
  <c r="G2" i="6"/>
  <c r="A8" i="6" s="1"/>
  <c r="T47" i="5"/>
  <c r="P47" i="5"/>
  <c r="C2" i="6"/>
  <c r="A4" i="6" s="1"/>
  <c r="AR19" i="5"/>
  <c r="AY19" i="5"/>
  <c r="AK19" i="5"/>
  <c r="AD19" i="5"/>
  <c r="W19" i="5"/>
  <c r="AY17" i="5"/>
  <c r="AR17" i="5"/>
  <c r="AK17" i="5"/>
  <c r="AD17" i="5"/>
  <c r="W17" i="5"/>
  <c r="AZ23" i="5"/>
  <c r="AS23" i="5"/>
  <c r="AL23" i="5"/>
  <c r="AE23" i="5"/>
  <c r="X23" i="5"/>
  <c r="G21" i="5"/>
  <c r="L24" i="4"/>
  <c r="G24" i="5" s="1"/>
  <c r="H24" i="4"/>
  <c r="C24" i="5" s="1"/>
  <c r="C21" i="5"/>
  <c r="AV18" i="5"/>
  <c r="AO18" i="5"/>
  <c r="AH18" i="5"/>
  <c r="AA18" i="5"/>
  <c r="G16" i="5"/>
  <c r="L20" i="4"/>
  <c r="G20" i="5" s="1"/>
  <c r="AV13" i="5"/>
  <c r="AO13" i="5"/>
  <c r="AH13" i="5"/>
  <c r="AA13" i="5"/>
  <c r="AY23" i="5"/>
  <c r="AR23" i="5"/>
  <c r="AK23" i="5"/>
  <c r="AD23" i="5"/>
  <c r="W23" i="5"/>
  <c r="AU23" i="5"/>
  <c r="AG23" i="5"/>
  <c r="AN23" i="5"/>
  <c r="Z23" i="5"/>
  <c r="AW22" i="5"/>
  <c r="AP22" i="5"/>
  <c r="U22" i="5"/>
  <c r="AI22" i="5"/>
  <c r="AB22" i="5"/>
  <c r="K24" i="4"/>
  <c r="F24" i="5" s="1"/>
  <c r="F21" i="5"/>
  <c r="G24" i="4"/>
  <c r="B24" i="5" s="1"/>
  <c r="B21" i="5"/>
  <c r="AW19" i="5"/>
  <c r="AP19" i="5"/>
  <c r="AI19" i="5"/>
  <c r="AB19" i="5"/>
  <c r="U19" i="5"/>
  <c r="AY18" i="5"/>
  <c r="AR18" i="5"/>
  <c r="AK18" i="5"/>
  <c r="AD18" i="5"/>
  <c r="W18" i="5"/>
  <c r="AU18" i="5"/>
  <c r="Z18" i="5"/>
  <c r="AN18" i="5"/>
  <c r="AG18" i="5"/>
  <c r="AW17" i="5"/>
  <c r="AP17" i="5"/>
  <c r="AI17" i="5"/>
  <c r="AB17" i="5"/>
  <c r="U17" i="5"/>
  <c r="K20" i="4"/>
  <c r="F20" i="5" s="1"/>
  <c r="F16" i="5"/>
  <c r="G20" i="4"/>
  <c r="B20" i="5" s="1"/>
  <c r="B16" i="5"/>
  <c r="AW14" i="5"/>
  <c r="AP14" i="5"/>
  <c r="AB14" i="5"/>
  <c r="U14" i="5"/>
  <c r="AI14" i="5"/>
  <c r="AY13" i="5"/>
  <c r="AD13" i="5"/>
  <c r="AR13" i="5"/>
  <c r="W13" i="5"/>
  <c r="AK13" i="5"/>
  <c r="AU13" i="5"/>
  <c r="AN13" i="5"/>
  <c r="AG13" i="5"/>
  <c r="Z13" i="5"/>
  <c r="AW12" i="5"/>
  <c r="AP12" i="5"/>
  <c r="AI12" i="5"/>
  <c r="AB12" i="5"/>
  <c r="U12" i="5"/>
  <c r="K15" i="4"/>
  <c r="F15" i="5" s="1"/>
  <c r="F11" i="5"/>
  <c r="G15" i="4"/>
  <c r="B15" i="5" s="1"/>
  <c r="B11" i="5"/>
  <c r="AW9" i="5"/>
  <c r="AP9" i="5"/>
  <c r="U9" i="5"/>
  <c r="AI9" i="5"/>
  <c r="AB9" i="5"/>
  <c r="AY8" i="5"/>
  <c r="W8" i="5"/>
  <c r="AR8" i="5"/>
  <c r="AK8" i="5"/>
  <c r="AD8" i="5"/>
  <c r="AU8" i="5"/>
  <c r="AG8" i="5"/>
  <c r="Z8" i="5"/>
  <c r="AN8" i="5"/>
  <c r="AW7" i="5"/>
  <c r="AP7" i="5"/>
  <c r="AB7" i="5"/>
  <c r="U7" i="5"/>
  <c r="AI7" i="5"/>
  <c r="F6" i="5"/>
  <c r="K10" i="4"/>
  <c r="F10" i="5" s="1"/>
  <c r="B6" i="5"/>
  <c r="G10" i="4"/>
  <c r="B10" i="5" s="1"/>
  <c r="AW4" i="5"/>
  <c r="AI4" i="5"/>
  <c r="AB4" i="5"/>
  <c r="AP4" i="5"/>
  <c r="U4" i="5"/>
  <c r="AR3" i="5"/>
  <c r="AY3" i="5"/>
  <c r="W3" i="5"/>
  <c r="AK3" i="5"/>
  <c r="AD3" i="5"/>
  <c r="AU3" i="5"/>
  <c r="AN3" i="5"/>
  <c r="AG3" i="5"/>
  <c r="Z3" i="5"/>
  <c r="D2" i="5"/>
  <c r="I5" i="4"/>
  <c r="D5" i="5" s="1"/>
  <c r="F2" i="6"/>
  <c r="A7" i="6" s="1"/>
  <c r="S47" i="5"/>
  <c r="B2" i="6"/>
  <c r="A3" i="6" s="1"/>
  <c r="O47" i="5"/>
  <c r="AY22" i="5"/>
  <c r="AR22" i="5"/>
  <c r="W22" i="5"/>
  <c r="AK22" i="5"/>
  <c r="AD22" i="5"/>
  <c r="D21" i="5"/>
  <c r="I24" i="4"/>
  <c r="D24" i="5" s="1"/>
  <c r="AU17" i="5"/>
  <c r="AN17" i="5"/>
  <c r="AG17" i="5"/>
  <c r="Z17" i="5"/>
  <c r="AV23" i="5"/>
  <c r="AO23" i="5"/>
  <c r="AA23" i="5"/>
  <c r="AH23" i="5"/>
  <c r="AX19" i="5"/>
  <c r="AQ19" i="5"/>
  <c r="AJ19" i="5"/>
  <c r="AC19" i="5"/>
  <c r="V19" i="5"/>
  <c r="AX17" i="5"/>
  <c r="V17" i="5"/>
  <c r="AQ17" i="5"/>
  <c r="AJ17" i="5"/>
  <c r="AC17" i="5"/>
  <c r="C16" i="5"/>
  <c r="H20" i="4"/>
  <c r="C20" i="5" s="1"/>
  <c r="AZ13" i="5"/>
  <c r="AS13" i="5"/>
  <c r="X13" i="5"/>
  <c r="AL13" i="5"/>
  <c r="AE13" i="5"/>
  <c r="AX23" i="5"/>
  <c r="AQ23" i="5"/>
  <c r="AJ23" i="5"/>
  <c r="V23" i="5"/>
  <c r="AC23" i="5"/>
  <c r="AZ22" i="5"/>
  <c r="AS22" i="5"/>
  <c r="AE22" i="5"/>
  <c r="AL22" i="5"/>
  <c r="X22" i="5"/>
  <c r="AV22" i="5"/>
  <c r="AO22" i="5"/>
  <c r="AH22" i="5"/>
  <c r="AA22" i="5"/>
  <c r="E21" i="5"/>
  <c r="J24" i="4"/>
  <c r="E24" i="5" s="1"/>
  <c r="AZ19" i="5"/>
  <c r="X19" i="5"/>
  <c r="AS19" i="5"/>
  <c r="AL19" i="5"/>
  <c r="AE19" i="5"/>
  <c r="AV19" i="5"/>
  <c r="AH19" i="5"/>
  <c r="AA19" i="5"/>
  <c r="AO19" i="5"/>
  <c r="AX18" i="5"/>
  <c r="AQ18" i="5"/>
  <c r="AC18" i="5"/>
  <c r="V18" i="5"/>
  <c r="AJ18" i="5"/>
  <c r="AZ17" i="5"/>
  <c r="AS17" i="5"/>
  <c r="AL17" i="5"/>
  <c r="AE17" i="5"/>
  <c r="X17" i="5"/>
  <c r="AV17" i="5"/>
  <c r="AO17" i="5"/>
  <c r="AH17" i="5"/>
  <c r="AA17" i="5"/>
  <c r="E16" i="5"/>
  <c r="J20" i="4"/>
  <c r="E20" i="5" s="1"/>
  <c r="AZ14" i="5"/>
  <c r="AL14" i="5"/>
  <c r="AE14" i="5"/>
  <c r="AS14" i="5"/>
  <c r="X14" i="5"/>
  <c r="AV14" i="5"/>
  <c r="AO14" i="5"/>
  <c r="AH14" i="5"/>
  <c r="AA14" i="5"/>
  <c r="AX13" i="5"/>
  <c r="AQ13" i="5"/>
  <c r="V13" i="5"/>
  <c r="AJ13" i="5"/>
  <c r="AC13" i="5"/>
  <c r="AZ12" i="5"/>
  <c r="AS12" i="5"/>
  <c r="AL12" i="5"/>
  <c r="X12" i="5"/>
  <c r="AE12" i="5"/>
  <c r="AV12" i="5"/>
  <c r="AO12" i="5"/>
  <c r="AA12" i="5"/>
  <c r="AH12" i="5"/>
  <c r="E11" i="5"/>
  <c r="J15" i="4"/>
  <c r="E15" i="5" s="1"/>
  <c r="AZ9" i="5"/>
  <c r="AS9" i="5"/>
  <c r="AL9" i="5"/>
  <c r="AE9" i="5"/>
  <c r="X9" i="5"/>
  <c r="AV9" i="5"/>
  <c r="AA9" i="5"/>
  <c r="AO9" i="5"/>
  <c r="AH9" i="5"/>
  <c r="AX8" i="5"/>
  <c r="AQ8" i="5"/>
  <c r="AJ8" i="5"/>
  <c r="AC8" i="5"/>
  <c r="V8" i="5"/>
  <c r="AZ7" i="5"/>
  <c r="AS7" i="5"/>
  <c r="AE7" i="5"/>
  <c r="AL7" i="5"/>
  <c r="X7" i="5"/>
  <c r="AV7" i="5"/>
  <c r="AO7" i="5"/>
  <c r="AH7" i="5"/>
  <c r="AA7" i="5"/>
  <c r="E6" i="5"/>
  <c r="J10" i="4"/>
  <c r="E10" i="5" s="1"/>
  <c r="AZ4" i="5"/>
  <c r="AS4" i="5"/>
  <c r="AL4" i="5"/>
  <c r="AE4" i="5"/>
  <c r="X4" i="5"/>
  <c r="AV4" i="5"/>
  <c r="AO4" i="5"/>
  <c r="AA4" i="5"/>
  <c r="AH4" i="5"/>
  <c r="AX3" i="5"/>
  <c r="AQ3" i="5"/>
  <c r="AC3" i="5"/>
  <c r="AJ3" i="5"/>
  <c r="V3" i="5"/>
  <c r="G2" i="5"/>
  <c r="L5" i="4"/>
  <c r="G5" i="5" s="1"/>
  <c r="C2" i="5"/>
  <c r="H5" i="4"/>
  <c r="C5" i="5" s="1"/>
  <c r="R47" i="5"/>
  <c r="E2" i="6"/>
  <c r="A6" i="6" s="1"/>
  <c r="AV2" i="5" l="1"/>
  <c r="AH2" i="5"/>
  <c r="AO2" i="5"/>
  <c r="AA2" i="5"/>
  <c r="AX15" i="5"/>
  <c r="AQ15" i="5"/>
  <c r="AJ15" i="5"/>
  <c r="AC15" i="5"/>
  <c r="V15" i="5"/>
  <c r="AX24" i="5"/>
  <c r="AQ24" i="5"/>
  <c r="AJ24" i="5"/>
  <c r="AC24" i="5"/>
  <c r="V24" i="5"/>
  <c r="AO20" i="5"/>
  <c r="AV20" i="5"/>
  <c r="AH20" i="5"/>
  <c r="AA20" i="5"/>
  <c r="AW5" i="5"/>
  <c r="AP5" i="5"/>
  <c r="AI5" i="5"/>
  <c r="AB5" i="5"/>
  <c r="U5" i="5"/>
  <c r="AU10" i="5"/>
  <c r="AN10" i="5"/>
  <c r="Z10" i="5"/>
  <c r="AG10" i="5"/>
  <c r="AU11" i="5"/>
  <c r="AN11" i="5"/>
  <c r="Z11" i="5"/>
  <c r="AG11" i="5"/>
  <c r="AU16" i="5"/>
  <c r="AN16" i="5"/>
  <c r="AG16" i="5"/>
  <c r="Z16" i="5"/>
  <c r="AU21" i="5"/>
  <c r="AN21" i="5"/>
  <c r="Z21" i="5"/>
  <c r="AG21" i="5"/>
  <c r="AS20" i="5"/>
  <c r="AZ20" i="5"/>
  <c r="AE20" i="5"/>
  <c r="X20" i="5"/>
  <c r="AL20" i="5"/>
  <c r="AO21" i="5"/>
  <c r="AV21" i="5"/>
  <c r="AH21" i="5"/>
  <c r="AA21" i="5"/>
  <c r="AV6" i="5"/>
  <c r="AO6" i="5"/>
  <c r="AA6" i="5"/>
  <c r="AH6" i="5"/>
  <c r="AV15" i="5"/>
  <c r="AO15" i="5"/>
  <c r="AH15" i="5"/>
  <c r="AA15" i="5"/>
  <c r="AU5" i="5"/>
  <c r="AN5" i="5"/>
  <c r="AG5" i="5"/>
  <c r="Z5" i="5"/>
  <c r="AZ5" i="5"/>
  <c r="AS5" i="5"/>
  <c r="AE5" i="5"/>
  <c r="X5" i="5"/>
  <c r="AL5" i="5"/>
  <c r="AX11" i="5"/>
  <c r="AQ11" i="5"/>
  <c r="V11" i="5"/>
  <c r="AJ11" i="5"/>
  <c r="AC11" i="5"/>
  <c r="AX21" i="5"/>
  <c r="AQ21" i="5"/>
  <c r="AJ21" i="5"/>
  <c r="AC21" i="5"/>
  <c r="V21" i="5"/>
  <c r="AO16" i="5"/>
  <c r="AV16" i="5"/>
  <c r="AA16" i="5"/>
  <c r="AH16" i="5"/>
  <c r="AW2" i="5"/>
  <c r="AP2" i="5"/>
  <c r="U2" i="5"/>
  <c r="AI2" i="5"/>
  <c r="AB2" i="5"/>
  <c r="AU6" i="5"/>
  <c r="Z6" i="5"/>
  <c r="AN6" i="5"/>
  <c r="AG6" i="5"/>
  <c r="AU15" i="5"/>
  <c r="AN15" i="5"/>
  <c r="AG15" i="5"/>
  <c r="Z15" i="5"/>
  <c r="AU20" i="5"/>
  <c r="AN20" i="5"/>
  <c r="AG20" i="5"/>
  <c r="Z20" i="5"/>
  <c r="AU24" i="5"/>
  <c r="AN24" i="5"/>
  <c r="AG24" i="5"/>
  <c r="Z24" i="5"/>
  <c r="AS16" i="5"/>
  <c r="AZ16" i="5"/>
  <c r="AL16" i="5"/>
  <c r="AE16" i="5"/>
  <c r="X16" i="5"/>
  <c r="AV24" i="5"/>
  <c r="AH24" i="5"/>
  <c r="AO24" i="5"/>
  <c r="AA24" i="5"/>
  <c r="AZ10" i="5"/>
  <c r="AS10" i="5"/>
  <c r="AL10" i="5"/>
  <c r="AE10" i="5"/>
  <c r="X10" i="5"/>
  <c r="AV11" i="5"/>
  <c r="AO11" i="5"/>
  <c r="AH11" i="5"/>
  <c r="AA11" i="5"/>
  <c r="AU2" i="5"/>
  <c r="AN2" i="5"/>
  <c r="AG2" i="5"/>
  <c r="Z2" i="5"/>
  <c r="AE2" i="5"/>
  <c r="AZ2" i="5"/>
  <c r="AS2" i="5"/>
  <c r="AL2" i="5"/>
  <c r="X2" i="5"/>
  <c r="AX10" i="5"/>
  <c r="AQ10" i="5"/>
  <c r="AJ10" i="5"/>
  <c r="AC10" i="5"/>
  <c r="V10" i="5"/>
  <c r="AX20" i="5"/>
  <c r="AQ20" i="5"/>
  <c r="V20" i="5"/>
  <c r="AJ20" i="5"/>
  <c r="AC20" i="5"/>
  <c r="AW24" i="5"/>
  <c r="AP24" i="5"/>
  <c r="AI24" i="5"/>
  <c r="AB24" i="5"/>
  <c r="U24" i="5"/>
  <c r="AR10" i="5"/>
  <c r="AY10" i="5"/>
  <c r="AK10" i="5"/>
  <c r="W10" i="5"/>
  <c r="AD10" i="5"/>
  <c r="AR11" i="5"/>
  <c r="AY11" i="5"/>
  <c r="W11" i="5"/>
  <c r="AK11" i="5"/>
  <c r="AD11" i="5"/>
  <c r="AR16" i="5"/>
  <c r="AY16" i="5"/>
  <c r="AD16" i="5"/>
  <c r="AK16" i="5"/>
  <c r="W16" i="5"/>
  <c r="AR21" i="5"/>
  <c r="AY21" i="5"/>
  <c r="AK21" i="5"/>
  <c r="W21" i="5"/>
  <c r="AD21" i="5"/>
  <c r="AZ24" i="5"/>
  <c r="AE24" i="5"/>
  <c r="X24" i="5"/>
  <c r="AS24" i="5"/>
  <c r="AL24" i="5"/>
  <c r="AX5" i="5"/>
  <c r="V5" i="5"/>
  <c r="AQ5" i="5"/>
  <c r="AJ5" i="5"/>
  <c r="AC5" i="5"/>
  <c r="AZ6" i="5"/>
  <c r="AS6" i="5"/>
  <c r="AL6" i="5"/>
  <c r="AE6" i="5"/>
  <c r="X6" i="5"/>
  <c r="AZ15" i="5"/>
  <c r="AS15" i="5"/>
  <c r="X15" i="5"/>
  <c r="AL15" i="5"/>
  <c r="AE15" i="5"/>
  <c r="AY5" i="5"/>
  <c r="AR5" i="5"/>
  <c r="AK5" i="5"/>
  <c r="AD5" i="5"/>
  <c r="W5" i="5"/>
  <c r="AW10" i="5"/>
  <c r="AI10" i="5"/>
  <c r="AB10" i="5"/>
  <c r="AP10" i="5"/>
  <c r="U10" i="5"/>
  <c r="AW15" i="5"/>
  <c r="U15" i="5"/>
  <c r="AP15" i="5"/>
  <c r="AI15" i="5"/>
  <c r="AB15" i="5"/>
  <c r="AW20" i="5"/>
  <c r="AB20" i="5"/>
  <c r="AP20" i="5"/>
  <c r="U20" i="5"/>
  <c r="AI20" i="5"/>
  <c r="AV5" i="5"/>
  <c r="AO5" i="5"/>
  <c r="AH5" i="5"/>
  <c r="AA5" i="5"/>
  <c r="AX6" i="5"/>
  <c r="V6" i="5"/>
  <c r="AC6" i="5"/>
  <c r="AQ6" i="5"/>
  <c r="AJ6" i="5"/>
  <c r="AX16" i="5"/>
  <c r="AQ16" i="5"/>
  <c r="AC16" i="5"/>
  <c r="V16" i="5"/>
  <c r="AJ16" i="5"/>
  <c r="AW21" i="5"/>
  <c r="AI21" i="5"/>
  <c r="AB21" i="5"/>
  <c r="AP21" i="5"/>
  <c r="U21" i="5"/>
  <c r="AY6" i="5"/>
  <c r="AK6" i="5"/>
  <c r="W6" i="5"/>
  <c r="AR6" i="5"/>
  <c r="AD6" i="5"/>
  <c r="AR15" i="5"/>
  <c r="AY15" i="5"/>
  <c r="AD15" i="5"/>
  <c r="W15" i="5"/>
  <c r="AK15" i="5"/>
  <c r="AR20" i="5"/>
  <c r="AY20" i="5"/>
  <c r="W20" i="5"/>
  <c r="AK20" i="5"/>
  <c r="AD20" i="5"/>
  <c r="AR24" i="5"/>
  <c r="AY24" i="5"/>
  <c r="AD24" i="5"/>
  <c r="AK24" i="5"/>
  <c r="W24" i="5"/>
  <c r="AS21" i="5"/>
  <c r="AZ21" i="5"/>
  <c r="AL21" i="5"/>
  <c r="AE21" i="5"/>
  <c r="X21" i="5"/>
  <c r="AX2" i="5"/>
  <c r="V2" i="5"/>
  <c r="AJ2" i="5"/>
  <c r="AC2" i="5"/>
  <c r="AQ2" i="5"/>
  <c r="AV10" i="5"/>
  <c r="AO10" i="5"/>
  <c r="AH10" i="5"/>
  <c r="AA10" i="5"/>
  <c r="AZ11" i="5"/>
  <c r="AS11" i="5"/>
  <c r="AE11" i="5"/>
  <c r="X11" i="5"/>
  <c r="AL11" i="5"/>
  <c r="AY2" i="5"/>
  <c r="AR2" i="5"/>
  <c r="AK2" i="5"/>
  <c r="W2" i="5"/>
  <c r="AD2" i="5"/>
  <c r="AW6" i="5"/>
  <c r="AI6" i="5"/>
  <c r="U6" i="5"/>
  <c r="AB6" i="5"/>
  <c r="AP6" i="5"/>
  <c r="AW11" i="5"/>
  <c r="AB11" i="5"/>
  <c r="AP11" i="5"/>
  <c r="U11" i="5"/>
  <c r="AI11" i="5"/>
  <c r="AW16" i="5"/>
  <c r="AP16" i="5"/>
  <c r="AI16" i="5"/>
  <c r="AB16" i="5"/>
  <c r="U16" i="5"/>
  <c r="J4" i="3"/>
  <c r="J5" i="3"/>
  <c r="J7" i="3"/>
  <c r="J8" i="3"/>
  <c r="J9" i="3"/>
  <c r="J10" i="3"/>
  <c r="J12" i="3"/>
  <c r="J13" i="3"/>
  <c r="J14" i="3"/>
  <c r="J15" i="3"/>
  <c r="J17" i="3"/>
  <c r="J18" i="3"/>
  <c r="J19" i="3"/>
  <c r="J20" i="3"/>
  <c r="J22" i="3"/>
  <c r="J23" i="3"/>
  <c r="J24" i="3"/>
  <c r="J3" i="3"/>
  <c r="H24" i="3"/>
  <c r="G24" i="3"/>
  <c r="H23" i="3"/>
  <c r="G23" i="3"/>
  <c r="H22" i="3"/>
  <c r="G22" i="3"/>
  <c r="H20" i="3"/>
  <c r="G20" i="3"/>
  <c r="H19" i="3"/>
  <c r="G19" i="3"/>
  <c r="H18" i="3"/>
  <c r="G18" i="3"/>
  <c r="H17" i="3"/>
  <c r="G17" i="3"/>
  <c r="H15" i="3"/>
  <c r="G15" i="3"/>
  <c r="H14" i="3"/>
  <c r="G14" i="3"/>
  <c r="H13" i="3"/>
  <c r="G13" i="3"/>
  <c r="H12" i="3"/>
  <c r="G12" i="3"/>
  <c r="H10" i="3"/>
  <c r="G10" i="3"/>
  <c r="H9" i="3"/>
  <c r="G9" i="3"/>
  <c r="H8" i="3"/>
  <c r="G8" i="3"/>
  <c r="H7" i="3"/>
  <c r="G7" i="3"/>
  <c r="H5" i="3"/>
  <c r="G5" i="3"/>
  <c r="H4" i="3"/>
  <c r="G4" i="3"/>
  <c r="H3" i="3"/>
  <c r="G3" i="3"/>
  <c r="T22" i="2" l="1"/>
  <c r="S22" i="2"/>
  <c r="P22" i="2"/>
  <c r="O22" i="2"/>
  <c r="T21" i="2"/>
  <c r="S21" i="2"/>
  <c r="R21" i="2"/>
  <c r="Q21" i="2"/>
  <c r="R19" i="2"/>
  <c r="Q19" i="2"/>
  <c r="T19" i="2"/>
  <c r="S19" i="2"/>
  <c r="R18" i="2"/>
  <c r="Q18" i="2"/>
  <c r="P11" i="2"/>
  <c r="O11" i="2"/>
  <c r="P18" i="2"/>
  <c r="O18" i="2"/>
  <c r="R16" i="2"/>
  <c r="Q16" i="2"/>
  <c r="L16" i="2"/>
  <c r="K16" i="2"/>
  <c r="P14" i="2"/>
  <c r="O14" i="2"/>
  <c r="T14" i="2"/>
  <c r="S14" i="2"/>
  <c r="P12" i="2"/>
  <c r="O12" i="2"/>
  <c r="L12" i="2"/>
  <c r="K12" i="2"/>
  <c r="R11" i="2"/>
  <c r="Q11" i="2"/>
  <c r="R17" i="2"/>
  <c r="Q17" i="2"/>
  <c r="N17" i="2"/>
  <c r="M17" i="2"/>
  <c r="N9" i="2"/>
  <c r="M9" i="2"/>
  <c r="R9" i="2"/>
  <c r="Q9" i="2"/>
  <c r="P13" i="2"/>
  <c r="O13" i="2"/>
  <c r="N13" i="2"/>
  <c r="M13" i="2"/>
  <c r="N8" i="2"/>
  <c r="M8" i="2"/>
  <c r="P8" i="2"/>
  <c r="O8" i="2"/>
  <c r="T23" i="2"/>
  <c r="S23" i="2"/>
  <c r="N23" i="2"/>
  <c r="M23" i="2"/>
  <c r="N7" i="2"/>
  <c r="T7" i="2"/>
  <c r="M7" i="2"/>
  <c r="S7" i="2"/>
  <c r="N6" i="2"/>
  <c r="M6" i="2"/>
  <c r="L6" i="2"/>
  <c r="K6" i="2"/>
  <c r="L3" i="2"/>
  <c r="K3" i="2"/>
  <c r="P3" i="2"/>
  <c r="O3" i="2"/>
  <c r="L2" i="2"/>
  <c r="K2" i="2"/>
  <c r="N2" i="2"/>
  <c r="M2" i="2"/>
  <c r="J3" i="2"/>
  <c r="J6" i="2"/>
  <c r="J7" i="2"/>
  <c r="J8" i="2"/>
  <c r="J9" i="2"/>
  <c r="J11" i="2"/>
  <c r="J12" i="2"/>
  <c r="J13" i="2"/>
  <c r="J14" i="2"/>
  <c r="J16" i="2"/>
  <c r="J17" i="2"/>
  <c r="J18" i="2"/>
  <c r="J19" i="2"/>
  <c r="J21" i="2"/>
  <c r="J22" i="2"/>
  <c r="J23" i="2"/>
  <c r="J2" i="2"/>
  <c r="I3" i="2"/>
  <c r="I6" i="2"/>
  <c r="I7" i="2"/>
  <c r="I8" i="2"/>
  <c r="I9" i="2"/>
  <c r="I11" i="2"/>
  <c r="I12" i="2"/>
  <c r="I13" i="2"/>
  <c r="I14" i="2"/>
  <c r="I16" i="2"/>
  <c r="I17" i="2"/>
  <c r="I18" i="2"/>
  <c r="I19" i="2"/>
  <c r="I21" i="2"/>
  <c r="I22" i="2"/>
  <c r="I23" i="2"/>
  <c r="I2" i="2"/>
  <c r="H3" i="2"/>
  <c r="H4" i="2"/>
  <c r="H6" i="2"/>
  <c r="H7" i="2"/>
  <c r="H8" i="2"/>
  <c r="H9" i="2"/>
  <c r="H11" i="2"/>
  <c r="H12" i="2"/>
  <c r="H13" i="2"/>
  <c r="H14" i="2"/>
  <c r="H16" i="2"/>
  <c r="H17" i="2"/>
  <c r="H18" i="2"/>
  <c r="H19" i="2"/>
  <c r="H21" i="2"/>
  <c r="H22" i="2"/>
  <c r="H23" i="2"/>
  <c r="H2" i="2"/>
  <c r="G3" i="2"/>
  <c r="G4" i="2"/>
  <c r="G6" i="2"/>
  <c r="G7" i="2"/>
  <c r="G8" i="2"/>
  <c r="G9" i="2"/>
  <c r="G11" i="2"/>
  <c r="G12" i="2"/>
  <c r="G13" i="2"/>
  <c r="G14" i="2"/>
  <c r="G16" i="2"/>
  <c r="G17" i="2"/>
  <c r="G18" i="2"/>
  <c r="G19" i="2"/>
  <c r="G21" i="2"/>
  <c r="G22" i="2"/>
  <c r="G23" i="2"/>
  <c r="G2" i="2"/>
  <c r="F3" i="2"/>
  <c r="F4" i="2"/>
  <c r="F6" i="2"/>
  <c r="F7" i="2"/>
  <c r="F8" i="2"/>
  <c r="F9" i="2"/>
  <c r="F11" i="2"/>
  <c r="F12" i="2"/>
  <c r="F13" i="2"/>
  <c r="F14" i="2"/>
  <c r="F16" i="2"/>
  <c r="F17" i="2"/>
  <c r="F18" i="2"/>
  <c r="F19" i="2"/>
  <c r="F21" i="2"/>
  <c r="F22" i="2"/>
  <c r="F23" i="2"/>
  <c r="I4" i="2" l="1"/>
  <c r="J4" i="2" s="1"/>
  <c r="R4" i="2" s="1"/>
  <c r="L4" i="2" s="1"/>
  <c r="Q4" i="2" l="1"/>
  <c r="K4" i="2" s="1"/>
  <c r="C10" i="1" l="1"/>
  <c r="K10" i="3" s="1"/>
  <c r="C9" i="1"/>
  <c r="K9" i="3" s="1"/>
  <c r="C8" i="1"/>
  <c r="K8" i="3" s="1"/>
  <c r="T8" i="3" l="1"/>
  <c r="U8" i="3"/>
  <c r="P9" i="3"/>
  <c r="Q9" i="3"/>
  <c r="S10" i="3"/>
  <c r="R10" i="3"/>
  <c r="E10" i="1"/>
  <c r="E3" i="1"/>
  <c r="E4" i="1"/>
  <c r="E5" i="1"/>
  <c r="E7" i="1"/>
  <c r="C5" i="1"/>
  <c r="K5" i="3" s="1"/>
  <c r="E23" i="1"/>
  <c r="E24" i="1"/>
  <c r="E22" i="1"/>
  <c r="E20" i="1"/>
  <c r="E18" i="1"/>
  <c r="E19" i="1"/>
  <c r="E17" i="1"/>
  <c r="E21" i="1" s="1"/>
  <c r="E15" i="1"/>
  <c r="E13" i="1"/>
  <c r="E14" i="1"/>
  <c r="E12" i="1"/>
  <c r="E9" i="1"/>
  <c r="E8" i="1"/>
  <c r="C12" i="1"/>
  <c r="K12" i="3" s="1"/>
  <c r="C13" i="1"/>
  <c r="K13" i="3" s="1"/>
  <c r="C14" i="1"/>
  <c r="K14" i="3" s="1"/>
  <c r="C15" i="1"/>
  <c r="K15" i="3" s="1"/>
  <c r="C17" i="1"/>
  <c r="K17" i="3" s="1"/>
  <c r="C18" i="1"/>
  <c r="K18" i="3" s="1"/>
  <c r="C19" i="1"/>
  <c r="K19" i="3" s="1"/>
  <c r="C20" i="1"/>
  <c r="C22" i="1"/>
  <c r="K22" i="3" s="1"/>
  <c r="C23" i="1"/>
  <c r="K23" i="3" s="1"/>
  <c r="C24" i="1"/>
  <c r="K24" i="3" s="1"/>
  <c r="C7" i="1"/>
  <c r="K7" i="3" s="1"/>
  <c r="C4" i="1"/>
  <c r="K4" i="3" s="1"/>
  <c r="C3" i="1"/>
  <c r="K3" i="3" s="1"/>
  <c r="N3" i="3" l="1"/>
  <c r="L3" i="3" s="1"/>
  <c r="O3" i="3"/>
  <c r="M3" i="3" s="1"/>
  <c r="O18" i="3"/>
  <c r="S18" i="3" s="1"/>
  <c r="J37" i="4" s="1"/>
  <c r="N18" i="3"/>
  <c r="R18" i="3" s="1"/>
  <c r="I37" i="4" s="1"/>
  <c r="M13" i="3"/>
  <c r="Q13" i="3" s="1"/>
  <c r="H33" i="4" s="1"/>
  <c r="L13" i="3"/>
  <c r="P13" i="3" s="1"/>
  <c r="G33" i="4" s="1"/>
  <c r="H30" i="4"/>
  <c r="O9" i="3"/>
  <c r="S22" i="3"/>
  <c r="R22" i="3"/>
  <c r="R12" i="3"/>
  <c r="S12" i="3"/>
  <c r="L7" i="3"/>
  <c r="N7" i="3" s="1"/>
  <c r="M7" i="3"/>
  <c r="O7" i="3" s="1"/>
  <c r="F13" i="10"/>
  <c r="K20" i="3"/>
  <c r="T15" i="3"/>
  <c r="U15" i="3"/>
  <c r="E25" i="1"/>
  <c r="F23" i="1" s="1"/>
  <c r="G23" i="1" s="1"/>
  <c r="M22" i="4" s="1"/>
  <c r="H22" i="5" s="1"/>
  <c r="E6" i="1"/>
  <c r="F5" i="1" s="1"/>
  <c r="G5" i="1" s="1"/>
  <c r="M4" i="4" s="1"/>
  <c r="H4" i="5" s="1"/>
  <c r="I31" i="4"/>
  <c r="N10" i="3"/>
  <c r="L29" i="4"/>
  <c r="O8" i="3"/>
  <c r="Q23" i="3"/>
  <c r="P23" i="3"/>
  <c r="P4" i="3"/>
  <c r="Q4" i="3"/>
  <c r="M17" i="3"/>
  <c r="S17" i="3" s="1"/>
  <c r="J36" i="4" s="1"/>
  <c r="L17" i="3"/>
  <c r="R17" i="3" s="1"/>
  <c r="I36" i="4" s="1"/>
  <c r="G30" i="4"/>
  <c r="N9" i="3"/>
  <c r="O24" i="3"/>
  <c r="U24" i="3" s="1"/>
  <c r="L42" i="4" s="1"/>
  <c r="N24" i="3"/>
  <c r="T24" i="3" s="1"/>
  <c r="K42" i="4" s="1"/>
  <c r="Q19" i="3"/>
  <c r="P19" i="3"/>
  <c r="O14" i="3"/>
  <c r="Q14" i="3" s="1"/>
  <c r="H34" i="4" s="1"/>
  <c r="N14" i="3"/>
  <c r="P14" i="3" s="1"/>
  <c r="G34" i="4" s="1"/>
  <c r="S5" i="3"/>
  <c r="R5" i="3"/>
  <c r="J31" i="4"/>
  <c r="O10" i="3"/>
  <c r="K29" i="4"/>
  <c r="N8" i="3"/>
  <c r="F20" i="1"/>
  <c r="G20" i="1" s="1"/>
  <c r="M19" i="4" s="1"/>
  <c r="H19" i="5" s="1"/>
  <c r="E11" i="1"/>
  <c r="E16" i="1"/>
  <c r="F22" i="1"/>
  <c r="G22" i="1" s="1"/>
  <c r="M21" i="4" s="1"/>
  <c r="F24" i="1"/>
  <c r="G24" i="1" s="1"/>
  <c r="M23" i="4" s="1"/>
  <c r="H23" i="5" s="1"/>
  <c r="I27" i="4" l="1"/>
  <c r="L5" i="3"/>
  <c r="H26" i="4"/>
  <c r="M4" i="3"/>
  <c r="J32" i="4"/>
  <c r="Q12" i="3"/>
  <c r="H32" i="4" s="1"/>
  <c r="H38" i="4"/>
  <c r="S19" i="3"/>
  <c r="J38" i="4" s="1"/>
  <c r="G26" i="4"/>
  <c r="L4" i="3"/>
  <c r="L24" i="8"/>
  <c r="G27" i="5"/>
  <c r="R22" i="5"/>
  <c r="M20" i="8"/>
  <c r="AT22" i="5"/>
  <c r="Y22" i="5"/>
  <c r="AM22" i="5"/>
  <c r="BA22" i="5"/>
  <c r="AF22" i="5"/>
  <c r="E15" i="10"/>
  <c r="G15" i="10" s="1"/>
  <c r="D15" i="10"/>
  <c r="F15" i="10" s="1"/>
  <c r="I32" i="4"/>
  <c r="P12" i="3"/>
  <c r="G32" i="4" s="1"/>
  <c r="C28" i="5"/>
  <c r="H25" i="8"/>
  <c r="E35" i="5"/>
  <c r="J32" i="8"/>
  <c r="M6" i="8"/>
  <c r="R4" i="5"/>
  <c r="AM4" i="5"/>
  <c r="AF4" i="5"/>
  <c r="Y4" i="5"/>
  <c r="AT4" i="5"/>
  <c r="BA4" i="5"/>
  <c r="T20" i="3"/>
  <c r="U20" i="3"/>
  <c r="F27" i="5"/>
  <c r="K24" i="8"/>
  <c r="B28" i="5"/>
  <c r="G25" i="8"/>
  <c r="M21" i="8"/>
  <c r="R23" i="5"/>
  <c r="AT23" i="5"/>
  <c r="AF23" i="5"/>
  <c r="Y23" i="5"/>
  <c r="BA23" i="5"/>
  <c r="AM23" i="5"/>
  <c r="F3" i="1"/>
  <c r="G3" i="1" s="1"/>
  <c r="B32" i="5"/>
  <c r="G29" i="8"/>
  <c r="F40" i="5"/>
  <c r="K37" i="8"/>
  <c r="D34" i="5"/>
  <c r="I31" i="8"/>
  <c r="G41" i="4"/>
  <c r="T23" i="3"/>
  <c r="K41" i="4" s="1"/>
  <c r="L35" i="4"/>
  <c r="Q15" i="3"/>
  <c r="H35" i="4" s="1"/>
  <c r="I40" i="4"/>
  <c r="T22" i="3"/>
  <c r="K40" i="4" s="1"/>
  <c r="B31" i="5"/>
  <c r="G28" i="8"/>
  <c r="M18" i="8"/>
  <c r="R19" i="5"/>
  <c r="AM19" i="5"/>
  <c r="Y19" i="5"/>
  <c r="BA19" i="5"/>
  <c r="AT19" i="5"/>
  <c r="AF19" i="5"/>
  <c r="G38" i="4"/>
  <c r="R19" i="3"/>
  <c r="I38" i="4" s="1"/>
  <c r="D35" i="5"/>
  <c r="I32" i="8"/>
  <c r="F4" i="1"/>
  <c r="G4" i="1" s="1"/>
  <c r="M3" i="4" s="1"/>
  <c r="H3" i="5" s="1"/>
  <c r="J27" i="4"/>
  <c r="M5" i="3"/>
  <c r="M24" i="4"/>
  <c r="H24" i="5" s="1"/>
  <c r="H21" i="5"/>
  <c r="E29" i="5"/>
  <c r="J26" i="8"/>
  <c r="C32" i="5"/>
  <c r="H29" i="8"/>
  <c r="G40" i="5"/>
  <c r="L37" i="8"/>
  <c r="E34" i="5"/>
  <c r="J31" i="8"/>
  <c r="H41" i="4"/>
  <c r="U23" i="3"/>
  <c r="L41" i="4" s="1"/>
  <c r="I26" i="8"/>
  <c r="D29" i="5"/>
  <c r="K35" i="4"/>
  <c r="P15" i="3"/>
  <c r="G35" i="4" s="1"/>
  <c r="J40" i="4"/>
  <c r="U22" i="3"/>
  <c r="L40" i="4" s="1"/>
  <c r="C31" i="5"/>
  <c r="H28" i="8"/>
  <c r="F18" i="1"/>
  <c r="G18" i="1" s="1"/>
  <c r="M17" i="4" s="1"/>
  <c r="H17" i="5" s="1"/>
  <c r="F19" i="1"/>
  <c r="G19" i="1" s="1"/>
  <c r="M18" i="4" s="1"/>
  <c r="H18" i="5" s="1"/>
  <c r="F17" i="1"/>
  <c r="G17" i="1" s="1"/>
  <c r="M16" i="4" s="1"/>
  <c r="F14" i="1"/>
  <c r="F13" i="1"/>
  <c r="F11" i="1"/>
  <c r="G12" i="1" s="1"/>
  <c r="M11" i="4" s="1"/>
  <c r="F10" i="1"/>
  <c r="G10" i="1" s="1"/>
  <c r="M9" i="4" s="1"/>
  <c r="H9" i="5" s="1"/>
  <c r="F9" i="1"/>
  <c r="G9" i="1" s="1"/>
  <c r="M8" i="4" s="1"/>
  <c r="H8" i="5" s="1"/>
  <c r="F8" i="1"/>
  <c r="G8" i="1" s="1"/>
  <c r="M7" i="4" s="1"/>
  <c r="H7" i="5" s="1"/>
  <c r="F7" i="1"/>
  <c r="G7" i="1" s="1"/>
  <c r="M6" i="4" s="1"/>
  <c r="G13" i="1"/>
  <c r="M12" i="4" s="1"/>
  <c r="H12" i="5" s="1"/>
  <c r="G14" i="1"/>
  <c r="M13" i="4" s="1"/>
  <c r="H13" i="5" s="1"/>
  <c r="F15" i="1"/>
  <c r="G15" i="1" s="1"/>
  <c r="M14" i="4" s="1"/>
  <c r="H14" i="5" s="1"/>
  <c r="H16" i="5" l="1"/>
  <c r="M20" i="4"/>
  <c r="H20" i="5" s="1"/>
  <c r="B33" i="5"/>
  <c r="G30" i="8"/>
  <c r="M5" i="4"/>
  <c r="H5" i="5" s="1"/>
  <c r="L39" i="4"/>
  <c r="S20" i="3"/>
  <c r="J39" i="4" s="1"/>
  <c r="AV28" i="5"/>
  <c r="AO28" i="5"/>
  <c r="U28" i="5"/>
  <c r="AH28" i="5"/>
  <c r="AA28" i="5"/>
  <c r="T28" i="5"/>
  <c r="X28" i="5"/>
  <c r="W28" i="5"/>
  <c r="M28" i="5"/>
  <c r="V28" i="5"/>
  <c r="Y28" i="5"/>
  <c r="X27" i="5"/>
  <c r="AX27" i="5"/>
  <c r="AE27" i="5"/>
  <c r="AU27" i="5"/>
  <c r="AW27" i="5"/>
  <c r="Q27" i="5"/>
  <c r="AZ27" i="5"/>
  <c r="AS27" i="5"/>
  <c r="AL27" i="5"/>
  <c r="AV27" i="5"/>
  <c r="BA27" i="5"/>
  <c r="M10" i="4"/>
  <c r="H10" i="5" s="1"/>
  <c r="H6" i="5"/>
  <c r="M17" i="8"/>
  <c r="R18" i="5"/>
  <c r="Y18" i="5"/>
  <c r="AF18" i="5"/>
  <c r="AT18" i="5"/>
  <c r="AM18" i="5"/>
  <c r="BA18" i="5"/>
  <c r="AO31" i="5"/>
  <c r="AH31" i="5"/>
  <c r="T31" i="5"/>
  <c r="X31" i="5"/>
  <c r="AA31" i="5"/>
  <c r="W31" i="5"/>
  <c r="U31" i="5"/>
  <c r="AV31" i="5"/>
  <c r="V31" i="5"/>
  <c r="M31" i="5"/>
  <c r="Y31" i="5"/>
  <c r="F33" i="5"/>
  <c r="K30" i="8"/>
  <c r="C39" i="5"/>
  <c r="H36" i="8"/>
  <c r="AU40" i="5"/>
  <c r="AZ40" i="5"/>
  <c r="AL40" i="5"/>
  <c r="AX40" i="5"/>
  <c r="AV40" i="5"/>
  <c r="X40" i="5"/>
  <c r="BA40" i="5"/>
  <c r="AW40" i="5"/>
  <c r="AS40" i="5"/>
  <c r="Q40" i="5"/>
  <c r="AE40" i="5"/>
  <c r="AL29" i="5"/>
  <c r="AJ29" i="5"/>
  <c r="AM29" i="5"/>
  <c r="AK29" i="5"/>
  <c r="AX29" i="5"/>
  <c r="AQ29" i="5"/>
  <c r="AG29" i="5"/>
  <c r="V29" i="5"/>
  <c r="O29" i="5"/>
  <c r="AC29" i="5"/>
  <c r="AH29" i="5"/>
  <c r="J23" i="8"/>
  <c r="E26" i="5"/>
  <c r="D36" i="5"/>
  <c r="I33" i="8"/>
  <c r="I35" i="8"/>
  <c r="D38" i="5"/>
  <c r="G36" i="8"/>
  <c r="B39" i="5"/>
  <c r="AR40" i="5"/>
  <c r="AQ40" i="5"/>
  <c r="AY40" i="5"/>
  <c r="AD40" i="5"/>
  <c r="W40" i="5"/>
  <c r="P40" i="5"/>
  <c r="AP40" i="5"/>
  <c r="AN40" i="5"/>
  <c r="AK40" i="5"/>
  <c r="AO40" i="5"/>
  <c r="AT40" i="5"/>
  <c r="N28" i="5"/>
  <c r="L28" i="5"/>
  <c r="AU28" i="5"/>
  <c r="R28" i="5"/>
  <c r="P28" i="5"/>
  <c r="AN28" i="5"/>
  <c r="O28" i="5"/>
  <c r="Q28" i="5"/>
  <c r="AG28" i="5"/>
  <c r="Z28" i="5"/>
  <c r="S28" i="5"/>
  <c r="K39" i="4"/>
  <c r="R20" i="3"/>
  <c r="I39" i="4" s="1"/>
  <c r="B30" i="5"/>
  <c r="G27" i="8"/>
  <c r="C36" i="5"/>
  <c r="H33" i="8"/>
  <c r="H22" i="8"/>
  <c r="C25" i="5"/>
  <c r="M10" i="8"/>
  <c r="R9" i="5"/>
  <c r="BA9" i="5"/>
  <c r="AF9" i="5"/>
  <c r="AT9" i="5"/>
  <c r="AM9" i="5"/>
  <c r="Y9" i="5"/>
  <c r="G39" i="5"/>
  <c r="L36" i="8"/>
  <c r="AD35" i="5"/>
  <c r="AP35" i="5"/>
  <c r="AB35" i="5"/>
  <c r="AA35" i="5"/>
  <c r="AE35" i="5"/>
  <c r="U35" i="5"/>
  <c r="AF35" i="5"/>
  <c r="AI35" i="5"/>
  <c r="AW35" i="5"/>
  <c r="N35" i="5"/>
  <c r="Z35" i="5"/>
  <c r="K35" i="8"/>
  <c r="F38" i="5"/>
  <c r="F39" i="5"/>
  <c r="K36" i="8"/>
  <c r="E36" i="5"/>
  <c r="J33" i="8"/>
  <c r="M14" i="8"/>
  <c r="R14" i="5"/>
  <c r="Y14" i="5"/>
  <c r="AT14" i="5"/>
  <c r="BA14" i="5"/>
  <c r="AM14" i="5"/>
  <c r="AF14" i="5"/>
  <c r="R7" i="5"/>
  <c r="M8" i="8"/>
  <c r="Y7" i="5"/>
  <c r="AF7" i="5"/>
  <c r="AT7" i="5"/>
  <c r="BA7" i="5"/>
  <c r="AM7" i="5"/>
  <c r="R17" i="5"/>
  <c r="M16" i="8"/>
  <c r="AF17" i="5"/>
  <c r="Y17" i="5"/>
  <c r="AM17" i="5"/>
  <c r="BA17" i="5"/>
  <c r="AT17" i="5"/>
  <c r="G38" i="5"/>
  <c r="L35" i="8"/>
  <c r="AE29" i="5"/>
  <c r="AF29" i="5"/>
  <c r="N29" i="5"/>
  <c r="AA29" i="5"/>
  <c r="AD29" i="5"/>
  <c r="AP29" i="5"/>
  <c r="AB29" i="5"/>
  <c r="Z29" i="5"/>
  <c r="AI29" i="5"/>
  <c r="U29" i="5"/>
  <c r="AW29" i="5"/>
  <c r="M19" i="8"/>
  <c r="R21" i="5"/>
  <c r="BA21" i="5"/>
  <c r="AM21" i="5"/>
  <c r="Y21" i="5"/>
  <c r="AF21" i="5"/>
  <c r="AT21" i="5"/>
  <c r="M5" i="8"/>
  <c r="R3" i="5"/>
  <c r="AT3" i="5"/>
  <c r="AM3" i="5"/>
  <c r="BA3" i="5"/>
  <c r="AF3" i="5"/>
  <c r="Y3" i="5"/>
  <c r="G33" i="8"/>
  <c r="B36" i="5"/>
  <c r="C33" i="5"/>
  <c r="H30" i="8"/>
  <c r="AJ35" i="5"/>
  <c r="AK35" i="5"/>
  <c r="V35" i="5"/>
  <c r="AX35" i="5"/>
  <c r="AH35" i="5"/>
  <c r="O35" i="5"/>
  <c r="AC35" i="5"/>
  <c r="AL35" i="5"/>
  <c r="AQ35" i="5"/>
  <c r="AG35" i="5"/>
  <c r="AM35" i="5"/>
  <c r="D30" i="5"/>
  <c r="I27" i="8"/>
  <c r="C30" i="5"/>
  <c r="H27" i="8"/>
  <c r="R12" i="5"/>
  <c r="M12" i="8"/>
  <c r="AT12" i="5"/>
  <c r="BA12" i="5"/>
  <c r="AF12" i="5"/>
  <c r="AM12" i="5"/>
  <c r="Y12" i="5"/>
  <c r="M13" i="8"/>
  <c r="R13" i="5"/>
  <c r="Y13" i="5"/>
  <c r="AM13" i="5"/>
  <c r="AT13" i="5"/>
  <c r="AF13" i="5"/>
  <c r="BA13" i="5"/>
  <c r="M9" i="8"/>
  <c r="R8" i="5"/>
  <c r="Y8" i="5"/>
  <c r="AT8" i="5"/>
  <c r="BA8" i="5"/>
  <c r="AF8" i="5"/>
  <c r="AM8" i="5"/>
  <c r="J35" i="8"/>
  <c r="E38" i="5"/>
  <c r="AX34" i="5"/>
  <c r="AK34" i="5"/>
  <c r="AM34" i="5"/>
  <c r="AH34" i="5"/>
  <c r="AG34" i="5"/>
  <c r="AJ34" i="5"/>
  <c r="AL34" i="5"/>
  <c r="AQ34" i="5"/>
  <c r="O34" i="5"/>
  <c r="V34" i="5"/>
  <c r="AC34" i="5"/>
  <c r="T32" i="5"/>
  <c r="AA32" i="5"/>
  <c r="X32" i="5"/>
  <c r="M32" i="5"/>
  <c r="U32" i="5"/>
  <c r="Y32" i="5"/>
  <c r="AO32" i="5"/>
  <c r="V32" i="5"/>
  <c r="W32" i="5"/>
  <c r="AV32" i="5"/>
  <c r="AH32" i="5"/>
  <c r="R24" i="5"/>
  <c r="AT24" i="5"/>
  <c r="AM24" i="5"/>
  <c r="AF24" i="5"/>
  <c r="BA24" i="5"/>
  <c r="Y24" i="5"/>
  <c r="L31" i="5"/>
  <c r="R31" i="5"/>
  <c r="AN31" i="5"/>
  <c r="P31" i="5"/>
  <c r="O31" i="5"/>
  <c r="Z31" i="5"/>
  <c r="Q31" i="5"/>
  <c r="AG31" i="5"/>
  <c r="AU31" i="5"/>
  <c r="N31" i="5"/>
  <c r="S31" i="5"/>
  <c r="L30" i="8"/>
  <c r="G33" i="5"/>
  <c r="AD34" i="5"/>
  <c r="AI34" i="5"/>
  <c r="AW34" i="5"/>
  <c r="AP34" i="5"/>
  <c r="AA34" i="5"/>
  <c r="N34" i="5"/>
  <c r="AE34" i="5"/>
  <c r="Z34" i="5"/>
  <c r="U34" i="5"/>
  <c r="AB34" i="5"/>
  <c r="AF34" i="5"/>
  <c r="N32" i="5"/>
  <c r="L32" i="5"/>
  <c r="AU32" i="5"/>
  <c r="R32" i="5"/>
  <c r="P32" i="5"/>
  <c r="AN32" i="5"/>
  <c r="O32" i="5"/>
  <c r="Q32" i="5"/>
  <c r="Z32" i="5"/>
  <c r="AG32" i="5"/>
  <c r="S32" i="5"/>
  <c r="AN27" i="5"/>
  <c r="AP27" i="5"/>
  <c r="P27" i="5"/>
  <c r="AT27" i="5"/>
  <c r="AO27" i="5"/>
  <c r="AK27" i="5"/>
  <c r="AY27" i="5"/>
  <c r="AR27" i="5"/>
  <c r="AQ27" i="5"/>
  <c r="W27" i="5"/>
  <c r="AD27" i="5"/>
  <c r="B17" i="10" a="1"/>
  <c r="B25" i="5"/>
  <c r="G22" i="8"/>
  <c r="J27" i="8"/>
  <c r="E30" i="5"/>
  <c r="D26" i="5"/>
  <c r="I23" i="8"/>
  <c r="M15" i="4"/>
  <c r="H15" i="5" s="1"/>
  <c r="H11" i="5"/>
  <c r="AQ30" i="5" l="1"/>
  <c r="AC30" i="5"/>
  <c r="AM30" i="5"/>
  <c r="AL30" i="5"/>
  <c r="AK30" i="5"/>
  <c r="AX30" i="5"/>
  <c r="AJ30" i="5"/>
  <c r="O30" i="5"/>
  <c r="K34" i="8"/>
  <c r="F37" i="5"/>
  <c r="Z36" i="5"/>
  <c r="U36" i="5"/>
  <c r="AB36" i="5"/>
  <c r="AP36" i="5"/>
  <c r="AF36" i="5"/>
  <c r="N36" i="5"/>
  <c r="AI36" i="5"/>
  <c r="AD36" i="5"/>
  <c r="AW36" i="5"/>
  <c r="AE36" i="5"/>
  <c r="AZ39" i="5"/>
  <c r="X39" i="5"/>
  <c r="AW39" i="5"/>
  <c r="AS39" i="5"/>
  <c r="AL39" i="5"/>
  <c r="AE39" i="5"/>
  <c r="AX39" i="5"/>
  <c r="Q39" i="5"/>
  <c r="BA39" i="5"/>
  <c r="T25" i="5"/>
  <c r="AA25" i="5"/>
  <c r="V25" i="5"/>
  <c r="M25" i="5"/>
  <c r="AV25" i="5"/>
  <c r="U25" i="5"/>
  <c r="W25" i="5"/>
  <c r="Y25" i="5"/>
  <c r="AO25" i="5"/>
  <c r="X25" i="5"/>
  <c r="AH25" i="5"/>
  <c r="AA38" i="5"/>
  <c r="Z38" i="5"/>
  <c r="N38" i="5"/>
  <c r="AI38" i="5"/>
  <c r="AF38" i="5"/>
  <c r="U38" i="5"/>
  <c r="AB38" i="5"/>
  <c r="AW38" i="5"/>
  <c r="O26" i="5"/>
  <c r="AC26" i="5"/>
  <c r="AG26" i="5"/>
  <c r="AK26" i="5"/>
  <c r="AL26" i="5"/>
  <c r="AX26" i="5"/>
  <c r="AJ26" i="5"/>
  <c r="AH26" i="5"/>
  <c r="AQ26" i="5"/>
  <c r="AM26" i="5"/>
  <c r="V26" i="5"/>
  <c r="R10" i="5"/>
  <c r="Y10" i="5"/>
  <c r="AF10" i="5"/>
  <c r="AT10" i="5"/>
  <c r="BA10" i="5"/>
  <c r="AM10" i="5"/>
  <c r="G37" i="5"/>
  <c r="L34" i="8"/>
  <c r="R33" i="5"/>
  <c r="AN33" i="5"/>
  <c r="AU33" i="5"/>
  <c r="O33" i="5"/>
  <c r="Z33" i="5"/>
  <c r="N33" i="5"/>
  <c r="L33" i="5"/>
  <c r="S33" i="5"/>
  <c r="AG33" i="5"/>
  <c r="B20" i="10"/>
  <c r="B17" i="10"/>
  <c r="B18" i="10"/>
  <c r="B19" i="10"/>
  <c r="V30" i="5"/>
  <c r="T30" i="5"/>
  <c r="AV30" i="5"/>
  <c r="AA30" i="5"/>
  <c r="M30" i="5"/>
  <c r="Y30" i="5"/>
  <c r="W30" i="5"/>
  <c r="AO30" i="5"/>
  <c r="X30" i="5"/>
  <c r="AH30" i="5"/>
  <c r="AX38" i="5"/>
  <c r="AV38" i="5"/>
  <c r="AZ38" i="5"/>
  <c r="AS38" i="5"/>
  <c r="AL38" i="5"/>
  <c r="BA38" i="5"/>
  <c r="AE38" i="5"/>
  <c r="Q38" i="5"/>
  <c r="AU38" i="5"/>
  <c r="X38" i="5"/>
  <c r="AG36" i="5"/>
  <c r="V36" i="5"/>
  <c r="AM36" i="5"/>
  <c r="O36" i="5"/>
  <c r="AJ36" i="5"/>
  <c r="AC36" i="5"/>
  <c r="AL36" i="5"/>
  <c r="AQ36" i="5"/>
  <c r="AK36" i="5"/>
  <c r="AX36" i="5"/>
  <c r="M36" i="5"/>
  <c r="AA36" i="5"/>
  <c r="W36" i="5"/>
  <c r="X36" i="5"/>
  <c r="AO36" i="5"/>
  <c r="Y36" i="5"/>
  <c r="T36" i="5"/>
  <c r="AV36" i="5"/>
  <c r="AH36" i="5"/>
  <c r="AD33" i="5"/>
  <c r="AP33" i="5"/>
  <c r="P33" i="5"/>
  <c r="AQ33" i="5"/>
  <c r="AR33" i="5"/>
  <c r="AY33" i="5"/>
  <c r="AT33" i="5"/>
  <c r="AK33" i="5"/>
  <c r="R6" i="5"/>
  <c r="AT6" i="5"/>
  <c r="M7" i="8"/>
  <c r="AF6" i="5"/>
  <c r="AM6" i="5"/>
  <c r="BA6" i="5"/>
  <c r="Y6" i="5"/>
  <c r="J34" i="8"/>
  <c r="E37" i="5"/>
  <c r="AX33" i="5"/>
  <c r="BA33" i="5"/>
  <c r="AZ33" i="5"/>
  <c r="AL33" i="5"/>
  <c r="AS33" i="5"/>
  <c r="AE33" i="5"/>
  <c r="AW33" i="5"/>
  <c r="Q33" i="5"/>
  <c r="X33" i="5"/>
  <c r="AD30" i="5"/>
  <c r="AF30" i="5"/>
  <c r="AP30" i="5"/>
  <c r="AB30" i="5"/>
  <c r="AI30" i="5"/>
  <c r="AW30" i="5"/>
  <c r="AE30" i="5"/>
  <c r="U30" i="5"/>
  <c r="P39" i="5"/>
  <c r="AQ39" i="5"/>
  <c r="AY39" i="5"/>
  <c r="AK39" i="5"/>
  <c r="AR39" i="5"/>
  <c r="AT39" i="5"/>
  <c r="AD39" i="5"/>
  <c r="AP39" i="5"/>
  <c r="W39" i="5"/>
  <c r="N30" i="5"/>
  <c r="P30" i="5"/>
  <c r="AU30" i="5"/>
  <c r="L30" i="5"/>
  <c r="R30" i="5"/>
  <c r="Q30" i="5"/>
  <c r="AN30" i="5"/>
  <c r="S30" i="5"/>
  <c r="Z30" i="5"/>
  <c r="AG30" i="5"/>
  <c r="M39" i="5"/>
  <c r="AH39" i="5"/>
  <c r="Y39" i="5"/>
  <c r="AV39" i="5"/>
  <c r="AA39" i="5"/>
  <c r="U39" i="5"/>
  <c r="T39" i="5"/>
  <c r="V39" i="5"/>
  <c r="AO39" i="5"/>
  <c r="M4" i="8"/>
  <c r="AT2" i="5"/>
  <c r="R2" i="5"/>
  <c r="BA2" i="5"/>
  <c r="AM2" i="5"/>
  <c r="AF2" i="5"/>
  <c r="Y2" i="5"/>
  <c r="R20" i="5"/>
  <c r="AF20" i="5"/>
  <c r="AT20" i="5"/>
  <c r="AM20" i="5"/>
  <c r="BA20" i="5"/>
  <c r="Y20" i="5"/>
  <c r="S36" i="5"/>
  <c r="AN36" i="5"/>
  <c r="L36" i="5"/>
  <c r="AU36" i="5"/>
  <c r="P36" i="5"/>
  <c r="Q36" i="5"/>
  <c r="R36" i="5"/>
  <c r="AE26" i="5"/>
  <c r="AB26" i="5"/>
  <c r="U26" i="5"/>
  <c r="AP26" i="5"/>
  <c r="AA26" i="5"/>
  <c r="N26" i="5"/>
  <c r="AF26" i="5"/>
  <c r="AD26" i="5"/>
  <c r="AW26" i="5"/>
  <c r="AI26" i="5"/>
  <c r="Z26" i="5"/>
  <c r="Q25" i="5"/>
  <c r="S25" i="5"/>
  <c r="Z25" i="5"/>
  <c r="N25" i="5"/>
  <c r="AG25" i="5"/>
  <c r="L25" i="5"/>
  <c r="AU25" i="5"/>
  <c r="P25" i="5"/>
  <c r="AN25" i="5"/>
  <c r="R25" i="5"/>
  <c r="O25" i="5"/>
  <c r="AH38" i="5"/>
  <c r="AJ38" i="5"/>
  <c r="AC38" i="5"/>
  <c r="AQ38" i="5"/>
  <c r="AG38" i="5"/>
  <c r="O38" i="5"/>
  <c r="V38" i="5"/>
  <c r="AM38" i="5"/>
  <c r="W33" i="5"/>
  <c r="V33" i="5"/>
  <c r="AO33" i="5"/>
  <c r="T33" i="5"/>
  <c r="AA33" i="5"/>
  <c r="AH33" i="5"/>
  <c r="AV33" i="5"/>
  <c r="M33" i="5"/>
  <c r="Y33" i="5"/>
  <c r="U33" i="5"/>
  <c r="AP38" i="5"/>
  <c r="P38" i="5"/>
  <c r="AY38" i="5"/>
  <c r="AD38" i="5"/>
  <c r="AT38" i="5"/>
  <c r="AR38" i="5"/>
  <c r="AK38" i="5"/>
  <c r="AO38" i="5"/>
  <c r="AN38" i="5"/>
  <c r="W38" i="5"/>
  <c r="D37" i="5"/>
  <c r="I34" i="8"/>
  <c r="N39" i="5"/>
  <c r="Z39" i="5"/>
  <c r="R39" i="5"/>
  <c r="AG39" i="5"/>
  <c r="O39" i="5"/>
  <c r="L39" i="5"/>
  <c r="S39" i="5"/>
  <c r="AN39" i="5"/>
  <c r="AU39" i="5"/>
  <c r="R5" i="5"/>
  <c r="AT5" i="5"/>
  <c r="AM5" i="5"/>
  <c r="BA5" i="5"/>
  <c r="Y5" i="5"/>
  <c r="AF5" i="5"/>
  <c r="M15" i="8"/>
  <c r="AF16" i="5"/>
  <c r="R16" i="5"/>
  <c r="Y16" i="5"/>
  <c r="BA16" i="5"/>
  <c r="AM16" i="5"/>
  <c r="AT16" i="5"/>
  <c r="M11" i="8"/>
  <c r="R11" i="5"/>
  <c r="AF11" i="5"/>
  <c r="AM11" i="5"/>
  <c r="BA11" i="5"/>
  <c r="AT11" i="5"/>
  <c r="Y11" i="5"/>
  <c r="R15" i="5"/>
  <c r="AT15" i="5"/>
  <c r="AF15" i="5"/>
  <c r="AM15" i="5"/>
  <c r="BA15" i="5"/>
  <c r="Y15" i="5"/>
  <c r="AE37" i="5" l="1"/>
  <c r="N37" i="5"/>
  <c r="AI37" i="5"/>
  <c r="AA37" i="5"/>
  <c r="AA41" i="5" s="1"/>
  <c r="AF37" i="5"/>
  <c r="Z37" i="5"/>
  <c r="AW37" i="5"/>
  <c r="AP37" i="5"/>
  <c r="AP41" i="5" s="1"/>
  <c r="AB37" i="5"/>
  <c r="U37" i="5"/>
  <c r="Z41" i="5"/>
  <c r="U41" i="5"/>
  <c r="AK37" i="5"/>
  <c r="AK41" i="5" s="1"/>
  <c r="AX37" i="5"/>
  <c r="AH37" i="5"/>
  <c r="AH41" i="5" s="1"/>
  <c r="O37" i="5"/>
  <c r="V37" i="5"/>
  <c r="V41" i="5" s="1"/>
  <c r="AC37" i="5"/>
  <c r="AG37" i="5"/>
  <c r="AG41" i="5" s="1"/>
  <c r="AQ37" i="5"/>
  <c r="AQ41" i="5" s="1"/>
  <c r="AJ37" i="5"/>
  <c r="AJ41" i="5" s="1"/>
  <c r="AM37" i="5"/>
  <c r="AE41" i="5"/>
  <c r="AW41" i="5"/>
  <c r="S41" i="5"/>
  <c r="L41" i="5"/>
  <c r="AR41" i="5"/>
  <c r="AX41" i="5"/>
  <c r="AC41" i="5"/>
  <c r="T41" i="5"/>
  <c r="AS37" i="5"/>
  <c r="AS41" i="5" s="1"/>
  <c r="AZ37" i="5"/>
  <c r="AZ41" i="5" s="1"/>
  <c r="BA37" i="5"/>
  <c r="BA41" i="5" s="1"/>
  <c r="AV37" i="5"/>
  <c r="AV41" i="5" s="1"/>
  <c r="Q37" i="5"/>
  <c r="Q41" i="5" s="1"/>
  <c r="X37" i="5"/>
  <c r="X41" i="5" s="1"/>
  <c r="AU37" i="5"/>
  <c r="AU41" i="5" s="1"/>
  <c r="AL37" i="5"/>
  <c r="AL41" i="5" s="1"/>
  <c r="W37" i="5"/>
  <c r="AO37" i="5"/>
  <c r="AO41" i="5" s="1"/>
  <c r="P37" i="5"/>
  <c r="P41" i="5" s="1"/>
  <c r="AR37" i="5"/>
  <c r="AY37" i="5"/>
  <c r="AY41" i="5" s="1"/>
  <c r="AD37" i="5"/>
  <c r="AD41" i="5" s="1"/>
  <c r="AN37" i="5"/>
  <c r="AT37" i="5"/>
  <c r="W41" i="5"/>
  <c r="O41" i="5"/>
  <c r="AM41" i="5"/>
  <c r="U51" i="5" s="1"/>
  <c r="AT41" i="5"/>
  <c r="U52" i="5" s="1"/>
  <c r="R41" i="5"/>
  <c r="U48" i="5" s="1"/>
  <c r="AN41" i="5"/>
  <c r="N41" i="5"/>
  <c r="M41" i="5"/>
  <c r="AI41" i="5"/>
  <c r="AB41" i="5"/>
  <c r="Y41" i="5"/>
  <c r="AF41" i="5"/>
  <c r="H6" i="6" l="1"/>
  <c r="I6" i="6" s="1"/>
  <c r="H3" i="6"/>
  <c r="I3" i="6" s="1"/>
  <c r="D7" i="6"/>
  <c r="Q52" i="5"/>
  <c r="F8" i="6"/>
  <c r="S53" i="5"/>
  <c r="T48" i="5"/>
  <c r="G3" i="6"/>
  <c r="T52" i="5"/>
  <c r="G7" i="6"/>
  <c r="B6" i="6"/>
  <c r="O51" i="5"/>
  <c r="C6" i="6"/>
  <c r="P51" i="5"/>
  <c r="C7" i="6"/>
  <c r="P52" i="5"/>
  <c r="E7" i="6"/>
  <c r="R52" i="5"/>
  <c r="P50" i="5"/>
  <c r="C5" i="6"/>
  <c r="G6" i="6"/>
  <c r="T51" i="5"/>
  <c r="P53" i="5"/>
  <c r="C8" i="6"/>
  <c r="G4" i="6"/>
  <c r="T49" i="5"/>
  <c r="S48" i="5"/>
  <c r="F3" i="6"/>
  <c r="B8" i="6"/>
  <c r="O53" i="5"/>
  <c r="U53" i="5"/>
  <c r="H8" i="6"/>
  <c r="I8" i="6" s="1"/>
  <c r="E6" i="6"/>
  <c r="R51" i="5"/>
  <c r="E4" i="6"/>
  <c r="R49" i="5"/>
  <c r="F6" i="6"/>
  <c r="S51" i="5"/>
  <c r="Q50" i="5"/>
  <c r="D5" i="6"/>
  <c r="S49" i="5"/>
  <c r="F4" i="6"/>
  <c r="S52" i="5"/>
  <c r="F7" i="6"/>
  <c r="O50" i="5"/>
  <c r="B5" i="6"/>
  <c r="Q51" i="5"/>
  <c r="D6" i="6"/>
  <c r="C4" i="6"/>
  <c r="P49" i="5"/>
  <c r="B3" i="6"/>
  <c r="O48" i="5"/>
  <c r="Q48" i="5"/>
  <c r="D3" i="6"/>
  <c r="S50" i="5"/>
  <c r="F5" i="6"/>
  <c r="T50" i="5"/>
  <c r="G5" i="6"/>
  <c r="Q49" i="5"/>
  <c r="D4" i="6"/>
  <c r="G8" i="6"/>
  <c r="T53" i="5"/>
  <c r="O52" i="5"/>
  <c r="B7" i="6"/>
  <c r="R50" i="5"/>
  <c r="E5" i="6"/>
  <c r="B4" i="6"/>
  <c r="O49" i="5"/>
  <c r="H7" i="6"/>
  <c r="I7" i="6" s="1"/>
  <c r="P48" i="5"/>
  <c r="C3" i="6"/>
  <c r="E3" i="6"/>
  <c r="R48" i="5"/>
  <c r="R53" i="5"/>
  <c r="E8" i="6"/>
  <c r="Q53" i="5"/>
  <c r="D8" i="6"/>
  <c r="H4" i="6"/>
  <c r="I4" i="6" s="1"/>
  <c r="U49" i="5"/>
  <c r="H5" i="6"/>
  <c r="I5" i="6" s="1"/>
  <c r="U50" i="5"/>
  <c r="A11" i="6" l="1" a="1"/>
  <c r="D12" i="6" l="1"/>
  <c r="F5" i="10" s="1"/>
  <c r="F16" i="6"/>
  <c r="C13" i="6"/>
  <c r="D14" i="6"/>
  <c r="A13" i="6"/>
  <c r="C6" i="10" s="1"/>
  <c r="F11" i="6"/>
  <c r="H4" i="10" s="1"/>
  <c r="E15" i="6"/>
  <c r="D15" i="6"/>
  <c r="F8" i="10" s="1"/>
  <c r="M6" i="10" s="1"/>
  <c r="B12" i="6"/>
  <c r="B11" i="6"/>
  <c r="D4" i="10" s="1"/>
  <c r="F14" i="6"/>
  <c r="H7" i="10" s="1"/>
  <c r="O5" i="10" s="1"/>
  <c r="C16" i="6"/>
  <c r="E9" i="10" s="1"/>
  <c r="L7" i="10" s="1"/>
  <c r="B14" i="6"/>
  <c r="D7" i="10" s="1"/>
  <c r="A14" i="6"/>
  <c r="C7" i="10" s="1"/>
  <c r="A11" i="6"/>
  <c r="C15" i="6"/>
  <c r="E8" i="10" s="1"/>
  <c r="L6" i="10" s="1"/>
  <c r="A15" i="6"/>
  <c r="C8" i="10" s="1"/>
  <c r="E14" i="6"/>
  <c r="G7" i="10" s="1"/>
  <c r="N5" i="10" s="1"/>
  <c r="F15" i="6"/>
  <c r="H8" i="10" s="1"/>
  <c r="O6" i="10" s="1"/>
  <c r="C11" i="6"/>
  <c r="E4" i="10" s="1"/>
  <c r="D13" i="6"/>
  <c r="F6" i="10" s="1"/>
  <c r="M4" i="10" s="1"/>
  <c r="B13" i="6"/>
  <c r="D6" i="10" s="1"/>
  <c r="F13" i="6"/>
  <c r="H6" i="10" s="1"/>
  <c r="O4" i="10" s="1"/>
  <c r="D11" i="6"/>
  <c r="F4" i="10" s="1"/>
  <c r="A12" i="6"/>
  <c r="C5" i="10" s="1"/>
  <c r="B16" i="6"/>
  <c r="D9" i="10" s="1"/>
  <c r="E12" i="6"/>
  <c r="G5" i="10" s="1"/>
  <c r="E16" i="6"/>
  <c r="G9" i="10" s="1"/>
  <c r="N7" i="10" s="1"/>
  <c r="B15" i="6"/>
  <c r="D8" i="10" s="1"/>
  <c r="E11" i="6"/>
  <c r="G4" i="10" s="1"/>
  <c r="E13" i="6"/>
  <c r="G6" i="10" s="1"/>
  <c r="N4" i="10" s="1"/>
  <c r="C14" i="6"/>
  <c r="E7" i="10" s="1"/>
  <c r="L5" i="10" s="1"/>
  <c r="C12" i="6"/>
  <c r="E5" i="10" s="1"/>
  <c r="F12" i="6"/>
  <c r="H5" i="10" s="1"/>
  <c r="D16" i="6"/>
  <c r="F9" i="10" s="1"/>
  <c r="M7" i="10" s="1"/>
  <c r="A16" i="6"/>
  <c r="C9" i="10" s="1"/>
  <c r="C4" i="10" l="1"/>
  <c r="A3" i="9"/>
  <c r="B3" i="9" s="1"/>
  <c r="H11" i="6" a="1"/>
  <c r="A7" i="9"/>
  <c r="B7" i="9" s="1"/>
  <c r="G8" i="10"/>
  <c r="N6" i="10" s="1"/>
  <c r="A5" i="9"/>
  <c r="B5" i="9" s="1"/>
  <c r="E6" i="10"/>
  <c r="L4" i="10" s="1"/>
  <c r="A8" i="9"/>
  <c r="B8" i="9" s="1"/>
  <c r="H9" i="10"/>
  <c r="O7" i="10" s="1"/>
  <c r="A6" i="9"/>
  <c r="B6" i="9" s="1"/>
  <c r="F7" i="10"/>
  <c r="M5" i="10" s="1"/>
  <c r="A4" i="9"/>
  <c r="B4" i="9" s="1"/>
  <c r="D5" i="10"/>
  <c r="O17" i="10" l="1"/>
  <c r="R17" i="10"/>
  <c r="Q17" i="10"/>
  <c r="P17" i="10"/>
  <c r="H16" i="6"/>
  <c r="G20" i="6" s="1"/>
  <c r="L3" i="8" s="1"/>
  <c r="H15" i="6"/>
  <c r="F20" i="6" s="1"/>
  <c r="K3" i="8" s="1"/>
  <c r="H11" i="6"/>
  <c r="B20" i="6" s="1"/>
  <c r="H13" i="6"/>
  <c r="D20" i="6" s="1"/>
  <c r="I3" i="8" s="1"/>
  <c r="H12" i="6"/>
  <c r="C20" i="6" s="1"/>
  <c r="H3" i="8" s="1"/>
  <c r="H14" i="6"/>
  <c r="E20" i="6" s="1"/>
  <c r="J3" i="8" s="1"/>
  <c r="D17" i="10" a="1"/>
  <c r="E17" i="10" s="1"/>
  <c r="P20" i="10" l="1"/>
  <c r="D17" i="10"/>
  <c r="G17" i="10"/>
  <c r="F17" i="10"/>
  <c r="I23" i="6"/>
  <c r="D3" i="8" s="1"/>
  <c r="G3" i="8"/>
  <c r="I25" i="6"/>
  <c r="F3" i="8" s="1"/>
  <c r="I22" i="6"/>
  <c r="C3" i="8" s="1"/>
  <c r="I21" i="6"/>
  <c r="B3" i="8" s="1"/>
  <c r="I24" i="6"/>
  <c r="E3" i="8" s="1"/>
  <c r="E20" i="10" l="1"/>
  <c r="O13" i="8"/>
  <c r="O20" i="8"/>
  <c r="O36" i="8"/>
  <c r="O27" i="8"/>
  <c r="O8" i="8"/>
  <c r="O33" i="8"/>
  <c r="O23" i="8"/>
  <c r="O11" i="8"/>
  <c r="O22" i="8"/>
  <c r="O14" i="8"/>
  <c r="O16" i="8"/>
  <c r="O32" i="8"/>
  <c r="O29" i="8"/>
  <c r="O19" i="8"/>
  <c r="O24" i="8"/>
  <c r="O35" i="8"/>
  <c r="O28" i="8"/>
  <c r="O37" i="8"/>
  <c r="O12" i="8"/>
  <c r="O10" i="8"/>
  <c r="O30" i="8"/>
  <c r="O21" i="8"/>
  <c r="O7" i="8"/>
  <c r="O5" i="8"/>
  <c r="O4" i="8"/>
  <c r="O15" i="8"/>
  <c r="O6" i="8"/>
  <c r="O17" i="8"/>
  <c r="O25" i="8"/>
  <c r="O9" i="8"/>
  <c r="O31" i="8"/>
  <c r="O34" i="8"/>
  <c r="O18" i="8"/>
  <c r="O26" i="8"/>
  <c r="K34" i="9" l="1"/>
  <c r="M34" i="9" s="1"/>
  <c r="N34" i="9" s="1"/>
  <c r="P34" i="8"/>
  <c r="Q34" i="8" s="1"/>
  <c r="P10" i="8"/>
  <c r="Q10" i="8" s="1"/>
  <c r="K9" i="9"/>
  <c r="M9" i="9" s="1"/>
  <c r="N9" i="9" s="1"/>
  <c r="K10" i="9"/>
  <c r="M10" i="9" s="1"/>
  <c r="N10" i="9" s="1"/>
  <c r="O10" i="9" s="1"/>
  <c r="P11" i="8"/>
  <c r="Q11" i="8" s="1"/>
  <c r="P27" i="8"/>
  <c r="Q27" i="8" s="1"/>
  <c r="K27" i="9"/>
  <c r="M27" i="9" s="1"/>
  <c r="N27" i="9" s="1"/>
  <c r="K31" i="9"/>
  <c r="M31" i="9" s="1"/>
  <c r="N31" i="9" s="1"/>
  <c r="P31" i="8"/>
  <c r="Q31" i="8" s="1"/>
  <c r="P6" i="8"/>
  <c r="Q6" i="8" s="1"/>
  <c r="K5" i="9"/>
  <c r="M5" i="9" s="1"/>
  <c r="N5" i="9" s="1"/>
  <c r="K6" i="9"/>
  <c r="M6" i="9" s="1"/>
  <c r="N6" i="9" s="1"/>
  <c r="O6" i="9" s="1"/>
  <c r="P7" i="8"/>
  <c r="Q7" i="8" s="1"/>
  <c r="P12" i="8"/>
  <c r="Q12" i="8" s="1"/>
  <c r="K11" i="9"/>
  <c r="M11" i="9" s="1"/>
  <c r="N11" i="9" s="1"/>
  <c r="P24" i="8"/>
  <c r="Q24" i="8" s="1"/>
  <c r="K24" i="9"/>
  <c r="M24" i="9" s="1"/>
  <c r="N24" i="9" s="1"/>
  <c r="P16" i="8"/>
  <c r="Q16" i="8" s="1"/>
  <c r="K15" i="9"/>
  <c r="M15" i="9" s="1"/>
  <c r="N15" i="9" s="1"/>
  <c r="P23" i="8"/>
  <c r="Q23" i="8" s="1"/>
  <c r="K23" i="9"/>
  <c r="M23" i="9" s="1"/>
  <c r="N23" i="9" s="1"/>
  <c r="P36" i="8"/>
  <c r="Q36" i="8" s="1"/>
  <c r="K36" i="9"/>
  <c r="M36" i="9" s="1"/>
  <c r="N36" i="9" s="1"/>
  <c r="P5" i="8"/>
  <c r="Q5" i="8" s="1"/>
  <c r="K4" i="9"/>
  <c r="M4" i="9" s="1"/>
  <c r="N4" i="9" s="1"/>
  <c r="P35" i="8"/>
  <c r="Q35" i="8" s="1"/>
  <c r="K35" i="9"/>
  <c r="M35" i="9" s="1"/>
  <c r="N35" i="9" s="1"/>
  <c r="K26" i="9"/>
  <c r="M26" i="9" s="1"/>
  <c r="N26" i="9" s="1"/>
  <c r="P26" i="8"/>
  <c r="Q26" i="8" s="1"/>
  <c r="K8" i="9"/>
  <c r="M8" i="9" s="1"/>
  <c r="N8" i="9" s="1"/>
  <c r="P9" i="8"/>
  <c r="Q9" i="8" s="1"/>
  <c r="K14" i="9"/>
  <c r="M14" i="9" s="1"/>
  <c r="N14" i="9" s="1"/>
  <c r="O14" i="9" s="1"/>
  <c r="P15" i="8"/>
  <c r="Q15" i="8" s="1"/>
  <c r="K20" i="9"/>
  <c r="M20" i="9" s="1"/>
  <c r="N20" i="9" s="1"/>
  <c r="P21" i="8"/>
  <c r="Q21" i="8" s="1"/>
  <c r="K37" i="9"/>
  <c r="M37" i="9" s="1"/>
  <c r="N37" i="9" s="1"/>
  <c r="P37" i="8"/>
  <c r="Q37" i="8" s="1"/>
  <c r="P19" i="8"/>
  <c r="Q19" i="8" s="1"/>
  <c r="K18" i="9"/>
  <c r="M18" i="9" s="1"/>
  <c r="N18" i="9" s="1"/>
  <c r="O18" i="9" s="1"/>
  <c r="K13" i="9"/>
  <c r="M13" i="9" s="1"/>
  <c r="N13" i="9" s="1"/>
  <c r="O13" i="9" s="1"/>
  <c r="P14" i="8"/>
  <c r="Q14" i="8" s="1"/>
  <c r="P33" i="8"/>
  <c r="Q33" i="8" s="1"/>
  <c r="K33" i="9"/>
  <c r="M33" i="9" s="1"/>
  <c r="N33" i="9" s="1"/>
  <c r="P20" i="8"/>
  <c r="Q20" i="8" s="1"/>
  <c r="K19" i="9"/>
  <c r="M19" i="9" s="1"/>
  <c r="N19" i="9" s="1"/>
  <c r="K16" i="9"/>
  <c r="M16" i="9" s="1"/>
  <c r="N16" i="9" s="1"/>
  <c r="P17" i="8"/>
  <c r="Q17" i="8" s="1"/>
  <c r="K32" i="9"/>
  <c r="M32" i="9" s="1"/>
  <c r="N32" i="9" s="1"/>
  <c r="P32" i="8"/>
  <c r="Q32" i="8" s="1"/>
  <c r="P18" i="8"/>
  <c r="Q18" i="8" s="1"/>
  <c r="K17" i="9"/>
  <c r="M17" i="9" s="1"/>
  <c r="N17" i="9" s="1"/>
  <c r="K25" i="9"/>
  <c r="M25" i="9" s="1"/>
  <c r="N25" i="9" s="1"/>
  <c r="P25" i="8"/>
  <c r="Q25" i="8" s="1"/>
  <c r="K3" i="9"/>
  <c r="M3" i="9" s="1"/>
  <c r="N3" i="9" s="1"/>
  <c r="O3" i="9" s="1"/>
  <c r="P4" i="8"/>
  <c r="Q4" i="8" s="1"/>
  <c r="P30" i="8"/>
  <c r="Q30" i="8" s="1"/>
  <c r="K30" i="9"/>
  <c r="M30" i="9" s="1"/>
  <c r="N30" i="9" s="1"/>
  <c r="K28" i="9"/>
  <c r="M28" i="9" s="1"/>
  <c r="N28" i="9" s="1"/>
  <c r="P28" i="8"/>
  <c r="Q28" i="8" s="1"/>
  <c r="K29" i="9"/>
  <c r="M29" i="9" s="1"/>
  <c r="N29" i="9" s="1"/>
  <c r="P29" i="8"/>
  <c r="Q29" i="8" s="1"/>
  <c r="K22" i="9"/>
  <c r="M22" i="9" s="1"/>
  <c r="N22" i="9" s="1"/>
  <c r="P22" i="8"/>
  <c r="Q22" i="8" s="1"/>
  <c r="K7" i="9"/>
  <c r="M7" i="9" s="1"/>
  <c r="N7" i="9" s="1"/>
  <c r="O7" i="9" s="1"/>
  <c r="P8" i="8"/>
  <c r="Q8" i="8" s="1"/>
  <c r="P13" i="8"/>
  <c r="Q13" i="8" s="1"/>
  <c r="K12" i="9"/>
  <c r="M12" i="9" s="1"/>
  <c r="N12" i="9" s="1"/>
  <c r="O16" i="9" l="1"/>
  <c r="O8" i="9"/>
  <c r="O12" i="9"/>
  <c r="Q39" i="8"/>
  <c r="Q40" i="8" s="1"/>
  <c r="B11" i="9" s="1"/>
  <c r="C6" i="9" s="1"/>
  <c r="D6" i="9" s="1"/>
  <c r="O17" i="9"/>
  <c r="O15" i="9"/>
  <c r="O11" i="9"/>
  <c r="O5" i="9"/>
  <c r="O9" i="9"/>
  <c r="O20" i="9"/>
  <c r="O19" i="9"/>
  <c r="O4" i="9"/>
  <c r="C8" i="9" l="1"/>
  <c r="D8" i="9" s="1"/>
  <c r="C7" i="9"/>
  <c r="D7" i="9" s="1"/>
  <c r="E19" i="10"/>
  <c r="C5" i="9"/>
  <c r="D5" i="9" s="1"/>
  <c r="C3" i="9"/>
  <c r="D3" i="9" s="1"/>
  <c r="C4" i="9"/>
  <c r="D4" i="9" s="1"/>
  <c r="E21" i="10" l="1"/>
  <c r="P19" i="10"/>
  <c r="P21" i="10" s="1"/>
</calcChain>
</file>

<file path=xl/sharedStrings.xml><?xml version="1.0" encoding="utf-8"?>
<sst xmlns="http://schemas.openxmlformats.org/spreadsheetml/2006/main" count="399" uniqueCount="161">
  <si>
    <t>Направление</t>
  </si>
  <si>
    <t>ориентирное направ.</t>
  </si>
  <si>
    <t>1-2</t>
  </si>
  <si>
    <t>1-3</t>
  </si>
  <si>
    <t>1-4</t>
  </si>
  <si>
    <t>2-1</t>
  </si>
  <si>
    <t>2-5</t>
  </si>
  <si>
    <t>2-3</t>
  </si>
  <si>
    <t>2-4</t>
  </si>
  <si>
    <t>3-4</t>
  </si>
  <si>
    <t>3-1</t>
  </si>
  <si>
    <t>3-2</t>
  </si>
  <si>
    <t>3-5</t>
  </si>
  <si>
    <t>4-1</t>
  </si>
  <si>
    <t>4-2</t>
  </si>
  <si>
    <t>4-3</t>
  </si>
  <si>
    <t>4-5</t>
  </si>
  <si>
    <t>5-4</t>
  </si>
  <si>
    <t>5-3</t>
  </si>
  <si>
    <t>5-2</t>
  </si>
  <si>
    <t>Измер Направление</t>
  </si>
  <si>
    <t>ориентирующее</t>
  </si>
  <si>
    <t>Xi</t>
  </si>
  <si>
    <t>Yi</t>
  </si>
  <si>
    <t>Xk</t>
  </si>
  <si>
    <t>Yк</t>
  </si>
  <si>
    <t>∆X</t>
  </si>
  <si>
    <t>∆Y</t>
  </si>
  <si>
    <t>(∆X^2+∆Y^2)</t>
  </si>
  <si>
    <t>∆X^2</t>
  </si>
  <si>
    <t>∆Y^2</t>
  </si>
  <si>
    <t>δX1</t>
  </si>
  <si>
    <t>δX2</t>
  </si>
  <si>
    <t>δX3</t>
  </si>
  <si>
    <t>δX4</t>
  </si>
  <si>
    <t>δX5</t>
  </si>
  <si>
    <t>δY1</t>
  </si>
  <si>
    <t>δY2</t>
  </si>
  <si>
    <t>δY3</t>
  </si>
  <si>
    <t>Sизм.</t>
  </si>
  <si>
    <t>δY4</t>
  </si>
  <si>
    <t>δY5</t>
  </si>
  <si>
    <t>l,m</t>
  </si>
  <si>
    <t>l, dm</t>
  </si>
  <si>
    <t>δZ1</t>
  </si>
  <si>
    <t>δZ2</t>
  </si>
  <si>
    <t>δZ3</t>
  </si>
  <si>
    <t>δZ4</t>
  </si>
  <si>
    <t>δZ5</t>
  </si>
  <si>
    <t>P</t>
  </si>
  <si>
    <t>l</t>
  </si>
  <si>
    <t>l,dm</t>
  </si>
  <si>
    <t>∑</t>
  </si>
  <si>
    <t>сторона</t>
  </si>
  <si>
    <t>Ccp</t>
  </si>
  <si>
    <t>Ccp - C</t>
  </si>
  <si>
    <t>1--1</t>
  </si>
  <si>
    <t>1--2</t>
  </si>
  <si>
    <t>1--3</t>
  </si>
  <si>
    <t>1--4</t>
  </si>
  <si>
    <t>1--5</t>
  </si>
  <si>
    <t>1--6</t>
  </si>
  <si>
    <t>1--7</t>
  </si>
  <si>
    <t>2--1</t>
  </si>
  <si>
    <t>2--2</t>
  </si>
  <si>
    <t>2--3</t>
  </si>
  <si>
    <t>2--4</t>
  </si>
  <si>
    <t>2--5</t>
  </si>
  <si>
    <t>2--6</t>
  </si>
  <si>
    <t>2--7</t>
  </si>
  <si>
    <t>3--1</t>
  </si>
  <si>
    <t>3--2</t>
  </si>
  <si>
    <t>3--3</t>
  </si>
  <si>
    <t>3--4</t>
  </si>
  <si>
    <t>3--5</t>
  </si>
  <si>
    <t>3--6</t>
  </si>
  <si>
    <t>3--7</t>
  </si>
  <si>
    <t>4--1</t>
  </si>
  <si>
    <t>4--2</t>
  </si>
  <si>
    <t>4--3</t>
  </si>
  <si>
    <t>4--4</t>
  </si>
  <si>
    <t>4--5</t>
  </si>
  <si>
    <t>4--6</t>
  </si>
  <si>
    <t>4--7</t>
  </si>
  <si>
    <t>5--1</t>
  </si>
  <si>
    <t>5--2</t>
  </si>
  <si>
    <t>5--3</t>
  </si>
  <si>
    <t>5--4</t>
  </si>
  <si>
    <t>5--5</t>
  </si>
  <si>
    <t>5--6</t>
  </si>
  <si>
    <t>5--7</t>
  </si>
  <si>
    <t>6--1</t>
  </si>
  <si>
    <t>6--2</t>
  </si>
  <si>
    <t>6--3</t>
  </si>
  <si>
    <t>6--4</t>
  </si>
  <si>
    <t>6--5</t>
  </si>
  <si>
    <t>6--6</t>
  </si>
  <si>
    <t>6--7</t>
  </si>
  <si>
    <t>Inverse (королеционый матрикс)</t>
  </si>
  <si>
    <t>coefficient ПОПРАВКИ l, dm</t>
  </si>
  <si>
    <t>dz1</t>
  </si>
  <si>
    <t>dz2</t>
  </si>
  <si>
    <t>dz3</t>
  </si>
  <si>
    <t>dz4</t>
  </si>
  <si>
    <t>dz5</t>
  </si>
  <si>
    <t>поправки к ориентирующим углам</t>
  </si>
  <si>
    <t>V</t>
  </si>
  <si>
    <t>V^2</t>
  </si>
  <si>
    <t>PV^2</t>
  </si>
  <si>
    <t>sum PV^2 =</t>
  </si>
  <si>
    <t>µ=</t>
  </si>
  <si>
    <t>Q</t>
  </si>
  <si>
    <t>Root(Q)</t>
  </si>
  <si>
    <t>m=RT(Q)*µ, dm</t>
  </si>
  <si>
    <t>m, m</t>
  </si>
  <si>
    <t>Deg</t>
  </si>
  <si>
    <t>v, dcm</t>
  </si>
  <si>
    <t>v, m</t>
  </si>
  <si>
    <t>S изм, м</t>
  </si>
  <si>
    <t>v, sec</t>
  </si>
  <si>
    <t>v, deg</t>
  </si>
  <si>
    <t>коэф _!_ ур-ий</t>
  </si>
  <si>
    <t>пункт 1</t>
  </si>
  <si>
    <t>пункт 2</t>
  </si>
  <si>
    <t>пункт 3</t>
  </si>
  <si>
    <t>X3</t>
  </si>
  <si>
    <t>Y3</t>
  </si>
  <si>
    <t>X4</t>
  </si>
  <si>
    <t>Y5</t>
  </si>
  <si>
    <t>Y4</t>
  </si>
  <si>
    <t>X5</t>
  </si>
  <si>
    <t>КОМПАКТННАЯ ФОРМА пункты 2 и 3 (для X,Y 4,5) Q</t>
  </si>
  <si>
    <t>оценка точности дирекционного угла</t>
  </si>
  <si>
    <t>оценка точности длин линий</t>
  </si>
  <si>
    <t>К =</t>
  </si>
  <si>
    <t>α 4_5 (radians) =</t>
  </si>
  <si>
    <t>K^T</t>
  </si>
  <si>
    <t>K*Q =</t>
  </si>
  <si>
    <t>1/P=</t>
  </si>
  <si>
    <t>Ms =</t>
  </si>
  <si>
    <t>m</t>
  </si>
  <si>
    <t>sec</t>
  </si>
  <si>
    <t>Mд.у. =</t>
  </si>
  <si>
    <t>сред.</t>
  </si>
  <si>
    <t>свободные члены к углам, в секундах</t>
  </si>
  <si>
    <t>своб. член l, секуд,</t>
  </si>
  <si>
    <t>дир. Угол, рад</t>
  </si>
  <si>
    <r>
      <t xml:space="preserve">дир  угл. </t>
    </r>
    <r>
      <rPr>
        <sz val="11"/>
        <color theme="1"/>
        <rFont val="Calibri"/>
        <family val="2"/>
      </rPr>
      <t>̊</t>
    </r>
  </si>
  <si>
    <t>свободные члены длин линий</t>
  </si>
  <si>
    <t>Xk,м</t>
  </si>
  <si>
    <t>Yк,м</t>
  </si>
  <si>
    <t>∆X, м</t>
  </si>
  <si>
    <t>∆Y, м</t>
  </si>
  <si>
    <t>Sвыч. М</t>
  </si>
  <si>
    <t>α, рад</t>
  </si>
  <si>
    <t>коэфициенты нормальных уровнений</t>
  </si>
  <si>
    <r>
      <rPr>
        <i/>
        <sz val="11"/>
        <color theme="1"/>
        <rFont val="Bell MT"/>
        <family val="1"/>
      </rPr>
      <t>l</t>
    </r>
    <r>
      <rPr>
        <sz val="11"/>
        <color theme="1"/>
        <rFont val="Calibri"/>
        <family val="2"/>
        <scheme val="minor"/>
      </rPr>
      <t>,*(-1)</t>
    </r>
  </si>
  <si>
    <t>результат оценки точности положений пункт (X,Y)</t>
  </si>
  <si>
    <t>уровнивание Направления</t>
  </si>
  <si>
    <t>S исправлений, м</t>
  </si>
  <si>
    <t>Таблица коэффициенты ураненых поправок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</si>
</sst>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&quot;º&quot;.00&quot;΄&quot;00&quot;˝&quot;0"/>
    <numFmt numFmtId="168" formatCode="000&quot;º&quot;.00&quot;΄&quot;00&quot;˝&quot;0"/>
    <numFmt numFmtId="169" formatCode="0.00000000"/>
    <numFmt numFmtId="170" formatCode="0.000000000"/>
    <numFmt numFmtId="172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Bell MT"/>
      <family val="1"/>
    </font>
    <font>
      <sz val="11"/>
      <color theme="1"/>
      <name val="Calibri"/>
      <family val="1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164" fontId="1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0" xfId="1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1" fillId="0" borderId="0" xfId="1" applyNumberFormat="1" applyBorder="1" applyAlignment="1">
      <alignment horizontal="center" vertical="center"/>
    </xf>
    <xf numFmtId="0" fontId="0" fillId="0" borderId="0" xfId="0" applyBorder="1"/>
    <xf numFmtId="49" fontId="1" fillId="0" borderId="0" xfId="1" applyNumberForma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65" fontId="0" fillId="0" borderId="0" xfId="0" applyNumberFormat="1" applyBorder="1"/>
    <xf numFmtId="168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1" fillId="0" borderId="1" xfId="1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1" xfId="0" applyFill="1" applyBorder="1"/>
    <xf numFmtId="169" fontId="0" fillId="0" borderId="0" xfId="0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0" xfId="0" applyFont="1"/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Border="1" applyAlignment="1"/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172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6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10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8" borderId="1" xfId="0" applyFill="1" applyBorder="1"/>
    <xf numFmtId="0" fontId="0" fillId="9" borderId="1" xfId="0" applyFill="1" applyBorder="1"/>
    <xf numFmtId="0" fontId="0" fillId="17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zoomScale="104" workbookViewId="0">
      <selection activeCell="H2" sqref="H2"/>
    </sheetView>
  </sheetViews>
  <sheetFormatPr defaultRowHeight="14.6" x14ac:dyDescent="0.4"/>
  <cols>
    <col min="1" max="1" width="12.15234375" bestFit="1" customWidth="1"/>
    <col min="2" max="2" width="18.3828125" bestFit="1" customWidth="1"/>
    <col min="3" max="3" width="13.15234375" bestFit="1" customWidth="1"/>
    <col min="4" max="4" width="17.3828125" customWidth="1"/>
    <col min="5" max="5" width="16.69140625" customWidth="1"/>
    <col min="6" max="6" width="19.3828125" bestFit="1" customWidth="1"/>
    <col min="7" max="7" width="17.61328125" bestFit="1" customWidth="1"/>
    <col min="10" max="12" width="12.15234375" bestFit="1" customWidth="1"/>
  </cols>
  <sheetData>
    <row r="1" spans="1:18" x14ac:dyDescent="0.4">
      <c r="A1" s="66" t="s">
        <v>144</v>
      </c>
      <c r="B1" s="66"/>
      <c r="C1" s="66"/>
      <c r="D1" s="66"/>
      <c r="E1" s="66"/>
      <c r="F1" s="66"/>
      <c r="G1" s="66"/>
    </row>
    <row r="2" spans="1:18" x14ac:dyDescent="0.4">
      <c r="A2" s="4" t="s">
        <v>0</v>
      </c>
      <c r="B2" s="4" t="s">
        <v>20</v>
      </c>
      <c r="C2" s="4" t="s">
        <v>146</v>
      </c>
      <c r="D2" s="4" t="s">
        <v>147</v>
      </c>
      <c r="E2" s="4" t="s">
        <v>21</v>
      </c>
      <c r="F2" s="4" t="s">
        <v>1</v>
      </c>
      <c r="G2" s="35" t="s">
        <v>145</v>
      </c>
      <c r="H2" s="36" t="s">
        <v>51</v>
      </c>
    </row>
    <row r="3" spans="1:18" x14ac:dyDescent="0.4">
      <c r="A3" s="1" t="s">
        <v>2</v>
      </c>
      <c r="B3" s="2">
        <v>0</v>
      </c>
      <c r="C3" s="3">
        <f>RADIANS(D3)</f>
        <v>5.9927917700727038</v>
      </c>
      <c r="D3" s="3">
        <v>343.36167592589999</v>
      </c>
      <c r="E3" s="3">
        <f>D3-B3</f>
        <v>343.36167592589999</v>
      </c>
      <c r="F3" s="3">
        <f>$E$6+B3</f>
        <v>343.36112654320999</v>
      </c>
      <c r="G3" s="3">
        <f>(D3-F3)*3600</f>
        <v>1.9777776839873695</v>
      </c>
      <c r="H3">
        <f>G3*$I$3</f>
        <v>1.9777776839873695</v>
      </c>
      <c r="I3">
        <v>1</v>
      </c>
    </row>
    <row r="4" spans="1:18" ht="18" customHeight="1" x14ac:dyDescent="0.4">
      <c r="A4" s="1" t="s">
        <v>3</v>
      </c>
      <c r="B4" s="2">
        <v>55.719444444440001</v>
      </c>
      <c r="C4" s="3">
        <f t="shared" ref="C4:C24" si="0">RADIANS(D4)</f>
        <v>0.68207523729539055</v>
      </c>
      <c r="D4" s="3">
        <v>39.080032407410002</v>
      </c>
      <c r="E4" s="3">
        <f>D4-B4+360</f>
        <v>343.36058796296999</v>
      </c>
      <c r="F4" s="3">
        <f>$E$6+B4-360</f>
        <v>39.080570987649992</v>
      </c>
      <c r="G4" s="3">
        <f t="shared" ref="G4:G5" si="1">(D4-F4)*3600</f>
        <v>-1.938888863963939</v>
      </c>
      <c r="H4">
        <f t="shared" ref="H4:H24" si="2">G4*$I$3</f>
        <v>-1.938888863963939</v>
      </c>
      <c r="I4" s="5"/>
      <c r="J4" s="6"/>
      <c r="K4" s="7"/>
      <c r="L4" s="8"/>
      <c r="M4" s="9"/>
      <c r="N4" s="10"/>
      <c r="O4" s="11"/>
      <c r="P4" s="11"/>
      <c r="Q4" s="11"/>
      <c r="R4" s="8"/>
    </row>
    <row r="5" spans="1:18" x14ac:dyDescent="0.4">
      <c r="A5" s="1" t="s">
        <v>4</v>
      </c>
      <c r="B5" s="2">
        <v>111.5572222222</v>
      </c>
      <c r="C5" s="3">
        <f t="shared" si="0"/>
        <v>1.6566375179743795</v>
      </c>
      <c r="D5" s="3">
        <v>94.918337962959995</v>
      </c>
      <c r="E5" s="3">
        <f>D5-B5+360</f>
        <v>343.36111574076</v>
      </c>
      <c r="F5" s="3">
        <f>$E$6+B5-360</f>
        <v>94.918348765409974</v>
      </c>
      <c r="G5" s="3">
        <f t="shared" si="1"/>
        <v>-3.8888819921112372E-2</v>
      </c>
      <c r="H5">
        <f t="shared" si="2"/>
        <v>-3.8888819921112372E-2</v>
      </c>
      <c r="I5" s="10"/>
      <c r="J5" s="12"/>
      <c r="K5" s="13"/>
      <c r="L5" s="14"/>
      <c r="M5" s="9"/>
      <c r="N5" s="10"/>
      <c r="O5" s="10"/>
      <c r="P5" s="10"/>
      <c r="Q5" s="10"/>
      <c r="R5" s="10"/>
    </row>
    <row r="6" spans="1:18" x14ac:dyDescent="0.4">
      <c r="A6" s="1" t="s">
        <v>143</v>
      </c>
      <c r="B6" s="2"/>
      <c r="C6" s="3"/>
      <c r="D6" s="3"/>
      <c r="E6" s="3">
        <f>AVERAGE(E3:E5)</f>
        <v>343.36112654320999</v>
      </c>
      <c r="F6" s="3"/>
      <c r="G6" s="3"/>
      <c r="H6">
        <f t="shared" si="2"/>
        <v>0</v>
      </c>
      <c r="I6" s="10"/>
      <c r="J6" s="12"/>
      <c r="K6" s="13"/>
      <c r="L6" s="14"/>
      <c r="M6" s="9"/>
      <c r="N6" s="10"/>
      <c r="O6" s="11"/>
      <c r="P6" s="11"/>
      <c r="Q6" s="11"/>
      <c r="R6" s="8"/>
    </row>
    <row r="7" spans="1:18" x14ac:dyDescent="0.4">
      <c r="A7" s="1" t="s">
        <v>5</v>
      </c>
      <c r="B7" s="2">
        <v>0</v>
      </c>
      <c r="C7" s="3">
        <f t="shared" si="0"/>
        <v>2.8511991148667364</v>
      </c>
      <c r="D7" s="3">
        <v>163.36167583330001</v>
      </c>
      <c r="E7" s="3">
        <f>D7-B7</f>
        <v>163.36167583330001</v>
      </c>
      <c r="F7" s="3">
        <f>$E$11+B7</f>
        <v>163.36168979165501</v>
      </c>
      <c r="G7" s="3">
        <f>(D7-F7)*3600</f>
        <v>-5.0250077993041486E-2</v>
      </c>
      <c r="H7">
        <f t="shared" si="2"/>
        <v>-5.0250077993041486E-2</v>
      </c>
      <c r="I7" s="10"/>
      <c r="J7" s="12"/>
      <c r="K7" s="13"/>
      <c r="L7" s="14"/>
      <c r="M7" s="9"/>
      <c r="N7" s="10"/>
      <c r="O7" s="11"/>
      <c r="P7" s="11"/>
      <c r="Q7" s="11"/>
      <c r="R7" s="8"/>
    </row>
    <row r="8" spans="1:18" x14ac:dyDescent="0.4">
      <c r="A8" s="1" t="s">
        <v>6</v>
      </c>
      <c r="B8" s="2">
        <v>262.72888888889997</v>
      </c>
      <c r="C8" s="3">
        <f>RADIANS(D8)</f>
        <v>1.153493354791161</v>
      </c>
      <c r="D8" s="3">
        <v>66.090300925920005</v>
      </c>
      <c r="E8" s="3">
        <f>D8-B8+360</f>
        <v>163.36141203702005</v>
      </c>
      <c r="F8" s="3">
        <f>$E$11+B8-360</f>
        <v>66.090578680554984</v>
      </c>
      <c r="G8" s="3">
        <f t="shared" ref="G8:G10" si="3">(D8-F8)*3600</f>
        <v>-0.99991668592451788</v>
      </c>
      <c r="H8">
        <f t="shared" si="2"/>
        <v>-0.99991668592451788</v>
      </c>
      <c r="I8" s="10"/>
      <c r="J8" s="12"/>
      <c r="K8" s="13"/>
      <c r="L8" s="14"/>
      <c r="M8" s="9"/>
      <c r="N8" s="10"/>
      <c r="O8" s="11"/>
      <c r="P8" s="11"/>
      <c r="Q8" s="11"/>
      <c r="R8" s="8"/>
    </row>
    <row r="9" spans="1:18" x14ac:dyDescent="0.4">
      <c r="A9" s="1" t="s">
        <v>7</v>
      </c>
      <c r="B9" s="2">
        <v>294.43333333330003</v>
      </c>
      <c r="C9" s="3">
        <f>RADIANS(D9)</f>
        <v>1.7068499133338511</v>
      </c>
      <c r="D9" s="3">
        <v>97.795296296299995</v>
      </c>
      <c r="E9" s="3">
        <f>D9-B9+360</f>
        <v>163.36196296299997</v>
      </c>
      <c r="F9" s="3">
        <f>$E$11+B9-360</f>
        <v>97.795023124955037</v>
      </c>
      <c r="G9" s="3">
        <f t="shared" si="3"/>
        <v>0.98341684184788392</v>
      </c>
      <c r="H9">
        <f t="shared" si="2"/>
        <v>0.98341684184788392</v>
      </c>
      <c r="I9" s="10"/>
      <c r="J9" s="12"/>
      <c r="K9" s="13"/>
      <c r="L9" s="14"/>
      <c r="M9" s="9"/>
      <c r="N9" s="10"/>
      <c r="O9" s="11"/>
      <c r="P9" s="11"/>
      <c r="Q9" s="11"/>
      <c r="R9" s="8"/>
    </row>
    <row r="10" spans="1:18" x14ac:dyDescent="0.4">
      <c r="A10" s="1" t="s">
        <v>8</v>
      </c>
      <c r="B10" s="2">
        <v>318.64916666670001</v>
      </c>
      <c r="C10" s="3">
        <f>RADIANS(D10)</f>
        <v>2.1294914919892363</v>
      </c>
      <c r="D10" s="3">
        <v>122.010875</v>
      </c>
      <c r="E10" s="3">
        <f>D10-B10+360</f>
        <v>163.36170833329999</v>
      </c>
      <c r="F10" s="3">
        <f>$E$11+B10-360</f>
        <v>122.01085645835502</v>
      </c>
      <c r="G10" s="3">
        <f t="shared" si="3"/>
        <v>6.6749921916198218E-2</v>
      </c>
      <c r="H10">
        <f t="shared" si="2"/>
        <v>6.6749921916198218E-2</v>
      </c>
      <c r="I10" s="10"/>
      <c r="J10" s="12"/>
      <c r="K10" s="13"/>
      <c r="L10" s="14"/>
      <c r="M10" s="9"/>
      <c r="N10" s="10"/>
      <c r="O10" s="11"/>
      <c r="P10" s="11"/>
      <c r="Q10" s="11"/>
      <c r="R10" s="8"/>
    </row>
    <row r="11" spans="1:18" x14ac:dyDescent="0.4">
      <c r="A11" s="1" t="s">
        <v>143</v>
      </c>
      <c r="B11" s="2"/>
      <c r="C11" s="3"/>
      <c r="D11" s="3"/>
      <c r="E11" s="3">
        <f>AVERAGE(E7:E10)</f>
        <v>163.36168979165501</v>
      </c>
      <c r="F11" s="3">
        <f>$E$16+B12</f>
        <v>140.88085995368752</v>
      </c>
      <c r="G11" s="3"/>
      <c r="H11">
        <f t="shared" si="2"/>
        <v>0</v>
      </c>
      <c r="I11" s="10"/>
      <c r="J11" s="12"/>
      <c r="K11" s="13"/>
      <c r="L11" s="14"/>
      <c r="M11" s="9"/>
      <c r="N11" s="10"/>
      <c r="O11" s="11"/>
      <c r="P11" s="11"/>
      <c r="Q11" s="11"/>
      <c r="R11" s="8"/>
    </row>
    <row r="12" spans="1:18" x14ac:dyDescent="0.4">
      <c r="A12" s="1" t="s">
        <v>9</v>
      </c>
      <c r="B12" s="2">
        <v>0</v>
      </c>
      <c r="C12" s="3">
        <f t="shared" si="0"/>
        <v>2.4588251023573711</v>
      </c>
      <c r="D12" s="3">
        <v>140.8803009259</v>
      </c>
      <c r="E12" s="3">
        <f>D12-B12</f>
        <v>140.8803009259</v>
      </c>
      <c r="F12" s="18"/>
      <c r="G12" s="3">
        <f>(D12-F11)*3600</f>
        <v>-2.0125000350617483</v>
      </c>
      <c r="H12">
        <f t="shared" si="2"/>
        <v>-2.0125000350617483</v>
      </c>
      <c r="I12" s="10"/>
      <c r="J12" s="12"/>
      <c r="K12" s="13"/>
      <c r="L12" s="14"/>
      <c r="M12" s="9"/>
      <c r="N12" s="10"/>
      <c r="O12" s="11"/>
      <c r="P12" s="11"/>
      <c r="Q12" s="11"/>
      <c r="R12" s="8"/>
    </row>
    <row r="13" spans="1:18" x14ac:dyDescent="0.4">
      <c r="A13" s="1" t="s">
        <v>10</v>
      </c>
      <c r="B13" s="2">
        <v>78.198611111109997</v>
      </c>
      <c r="C13" s="3">
        <f t="shared" si="0"/>
        <v>3.8236678908850092</v>
      </c>
      <c r="D13" s="3">
        <v>219.08003240740001</v>
      </c>
      <c r="E13" s="3">
        <f t="shared" ref="E13:E14" si="4">D13-B13</f>
        <v>140.88142129629</v>
      </c>
      <c r="F13" s="3">
        <f>$E$16+B13</f>
        <v>219.07947106479753</v>
      </c>
      <c r="G13" s="3">
        <f t="shared" ref="G13:G15" si="5">(D13-F13)*3600</f>
        <v>2.0208333689311075</v>
      </c>
      <c r="H13">
        <f t="shared" si="2"/>
        <v>2.0208333689311075</v>
      </c>
      <c r="I13" s="10"/>
      <c r="J13" s="12"/>
      <c r="K13" s="13"/>
      <c r="L13" s="14"/>
      <c r="M13" s="9"/>
      <c r="N13" s="10"/>
      <c r="O13" s="11"/>
      <c r="P13" s="11"/>
      <c r="Q13" s="11"/>
      <c r="R13" s="8"/>
    </row>
    <row r="14" spans="1:18" x14ac:dyDescent="0.4">
      <c r="A14" s="1" t="s">
        <v>11</v>
      </c>
      <c r="B14" s="2">
        <v>136.9138888889</v>
      </c>
      <c r="C14" s="3">
        <f t="shared" si="0"/>
        <v>4.8484425669236444</v>
      </c>
      <c r="D14" s="3">
        <v>277.79529629630002</v>
      </c>
      <c r="E14" s="3">
        <f t="shared" si="4"/>
        <v>140.88140740740002</v>
      </c>
      <c r="F14" s="3">
        <f>$E$16+B14</f>
        <v>277.79474884258752</v>
      </c>
      <c r="G14" s="3">
        <f t="shared" si="5"/>
        <v>1.9708333649987253</v>
      </c>
      <c r="H14">
        <f t="shared" si="2"/>
        <v>1.9708333649987253</v>
      </c>
      <c r="I14" s="10"/>
      <c r="J14" s="12"/>
      <c r="K14" s="13"/>
      <c r="L14" s="14"/>
      <c r="M14" s="9"/>
      <c r="N14" s="10"/>
      <c r="O14" s="11"/>
      <c r="P14" s="11"/>
      <c r="Q14" s="11"/>
      <c r="R14" s="8"/>
    </row>
    <row r="15" spans="1:18" x14ac:dyDescent="0.4">
      <c r="A15" s="1" t="s">
        <v>12</v>
      </c>
      <c r="B15" s="2">
        <v>256.17777777779997</v>
      </c>
      <c r="C15" s="3">
        <f t="shared" si="0"/>
        <v>0.64678564944733052</v>
      </c>
      <c r="D15" s="3">
        <v>37.058087962960002</v>
      </c>
      <c r="E15" s="3">
        <f>D15-B15+360</f>
        <v>140.88031018516003</v>
      </c>
      <c r="F15" s="3">
        <f>$E$16+B15-360</f>
        <v>37.058637731487465</v>
      </c>
      <c r="G15" s="3">
        <f t="shared" si="5"/>
        <v>-1.9791666988680845</v>
      </c>
      <c r="H15">
        <f t="shared" si="2"/>
        <v>-1.9791666988680845</v>
      </c>
      <c r="I15" s="10"/>
      <c r="J15" s="12"/>
      <c r="K15" s="13"/>
      <c r="L15" s="14"/>
      <c r="M15" s="9"/>
      <c r="N15" s="10"/>
      <c r="O15" s="11"/>
      <c r="P15" s="11"/>
      <c r="Q15" s="11"/>
      <c r="R15" s="8"/>
    </row>
    <row r="16" spans="1:18" x14ac:dyDescent="0.4">
      <c r="A16" s="1"/>
      <c r="B16" s="2"/>
      <c r="C16" s="3"/>
      <c r="D16" s="3"/>
      <c r="E16" s="3">
        <f>AVERAGE(E12:E15)</f>
        <v>140.88085995368752</v>
      </c>
      <c r="F16" s="3"/>
      <c r="G16" s="3"/>
      <c r="H16">
        <f t="shared" si="2"/>
        <v>0</v>
      </c>
      <c r="I16" s="10"/>
      <c r="J16" s="12"/>
      <c r="K16" s="13"/>
      <c r="L16" s="14"/>
      <c r="M16" s="9"/>
      <c r="N16" s="10"/>
      <c r="O16" s="11"/>
      <c r="P16" s="11"/>
      <c r="Q16" s="11"/>
      <c r="R16" s="8"/>
    </row>
    <row r="17" spans="1:18" x14ac:dyDescent="0.4">
      <c r="A17" s="1" t="s">
        <v>13</v>
      </c>
      <c r="B17" s="2">
        <v>0</v>
      </c>
      <c r="C17" s="3">
        <f t="shared" si="0"/>
        <v>4.7982301715125102</v>
      </c>
      <c r="D17" s="3">
        <v>274.91833795999997</v>
      </c>
      <c r="E17" s="3">
        <f>D17-B17</f>
        <v>274.91833795999997</v>
      </c>
      <c r="F17" s="3">
        <f>$E$21+B17</f>
        <v>274.9182881950025</v>
      </c>
      <c r="G17" s="3">
        <f>(D17-F17)*3600</f>
        <v>0.17915399089361017</v>
      </c>
      <c r="H17">
        <f t="shared" si="2"/>
        <v>0.17915399089361017</v>
      </c>
      <c r="I17" s="10"/>
      <c r="J17" s="12"/>
      <c r="K17" s="13"/>
      <c r="L17" s="15"/>
      <c r="M17" s="9"/>
      <c r="N17" s="10"/>
      <c r="O17" s="11"/>
      <c r="P17" s="11"/>
      <c r="Q17" s="11"/>
      <c r="R17" s="8"/>
    </row>
    <row r="18" spans="1:18" x14ac:dyDescent="0.4">
      <c r="A18" s="1" t="s">
        <v>14</v>
      </c>
      <c r="B18" s="2">
        <v>27.091944444439999</v>
      </c>
      <c r="C18" s="3">
        <f t="shared" si="0"/>
        <v>5.2710841455790298</v>
      </c>
      <c r="D18" s="3">
        <v>302.010875</v>
      </c>
      <c r="E18" s="3">
        <f t="shared" ref="E18:E19" si="6">D18-B18</f>
        <v>274.91893055556</v>
      </c>
      <c r="F18" s="3">
        <f t="shared" ref="F18:F20" si="7">$E$21+B18</f>
        <v>302.01023263944251</v>
      </c>
      <c r="G18" s="3">
        <f t="shared" ref="G18:G20" si="8">(D18-F18)*3600</f>
        <v>2.3124980069724188</v>
      </c>
      <c r="H18">
        <f t="shared" si="2"/>
        <v>2.3124980069724188</v>
      </c>
      <c r="I18" s="10"/>
      <c r="J18" s="12"/>
      <c r="K18" s="13"/>
      <c r="L18" s="15"/>
      <c r="M18" s="9"/>
      <c r="N18" s="10"/>
      <c r="O18" s="11"/>
      <c r="P18" s="11"/>
      <c r="Q18" s="11"/>
      <c r="R18" s="8"/>
    </row>
    <row r="19" spans="1:18" x14ac:dyDescent="0.4">
      <c r="A19" s="1" t="s">
        <v>15</v>
      </c>
      <c r="B19" s="2">
        <v>45.96194444444</v>
      </c>
      <c r="C19" s="3">
        <f t="shared" si="0"/>
        <v>5.6004177560187225</v>
      </c>
      <c r="D19" s="3">
        <v>320.88030092999998</v>
      </c>
      <c r="E19" s="3">
        <f t="shared" si="6"/>
        <v>274.91835648555997</v>
      </c>
      <c r="F19" s="3">
        <f t="shared" si="7"/>
        <v>320.88023263944251</v>
      </c>
      <c r="G19" s="3">
        <f t="shared" si="8"/>
        <v>0.24584600687376224</v>
      </c>
      <c r="H19">
        <f t="shared" si="2"/>
        <v>0.24584600687376224</v>
      </c>
      <c r="I19" s="10"/>
      <c r="J19" s="12"/>
      <c r="K19" s="13"/>
      <c r="L19" s="15"/>
      <c r="M19" s="9"/>
      <c r="N19" s="10"/>
      <c r="O19" s="11"/>
      <c r="P19" s="11"/>
      <c r="Q19" s="11"/>
      <c r="R19" s="8"/>
    </row>
    <row r="20" spans="1:18" x14ac:dyDescent="0.4">
      <c r="A20" s="1" t="s">
        <v>16</v>
      </c>
      <c r="B20" s="2">
        <v>80.516111111110007</v>
      </c>
      <c r="C20" s="3">
        <f t="shared" si="0"/>
        <v>6.2034872709750637</v>
      </c>
      <c r="D20" s="3">
        <v>355.43363889</v>
      </c>
      <c r="E20" s="3">
        <f>D20-B20</f>
        <v>274.91752777888996</v>
      </c>
      <c r="F20" s="3">
        <f t="shared" si="7"/>
        <v>355.43439930611248</v>
      </c>
      <c r="G20" s="3">
        <f t="shared" si="8"/>
        <v>-2.7374980049444275</v>
      </c>
      <c r="H20">
        <f t="shared" si="2"/>
        <v>-2.7374980049444275</v>
      </c>
      <c r="I20" s="10"/>
      <c r="J20" s="12"/>
      <c r="K20" s="13"/>
      <c r="L20" s="15"/>
      <c r="M20" s="9"/>
      <c r="N20" s="10"/>
      <c r="O20" s="11"/>
      <c r="P20" s="11"/>
      <c r="Q20" s="11"/>
      <c r="R20" s="8"/>
    </row>
    <row r="21" spans="1:18" x14ac:dyDescent="0.4">
      <c r="A21" s="1"/>
      <c r="B21" s="2"/>
      <c r="C21" s="3"/>
      <c r="D21" s="3"/>
      <c r="E21" s="3">
        <f>AVERAGE(E17:E20)</f>
        <v>274.9182881950025</v>
      </c>
      <c r="F21" s="3"/>
      <c r="G21" s="3"/>
      <c r="H21">
        <f t="shared" si="2"/>
        <v>0</v>
      </c>
      <c r="I21" s="10"/>
      <c r="J21" s="12"/>
      <c r="K21" s="13"/>
      <c r="L21" s="15"/>
      <c r="M21" s="9"/>
      <c r="N21" s="10"/>
      <c r="O21" s="11"/>
      <c r="P21" s="11"/>
      <c r="Q21" s="11"/>
      <c r="R21" s="8"/>
    </row>
    <row r="22" spans="1:18" x14ac:dyDescent="0.4">
      <c r="A22" s="1" t="s">
        <v>17</v>
      </c>
      <c r="B22" s="72">
        <v>0</v>
      </c>
      <c r="C22" s="73">
        <f t="shared" si="0"/>
        <v>3.0618946173852701</v>
      </c>
      <c r="D22" s="73">
        <v>175.43363889</v>
      </c>
      <c r="E22" s="73">
        <f>D22-B22</f>
        <v>175.43363889</v>
      </c>
      <c r="F22" s="73">
        <f>$E$25+B22</f>
        <v>175.43456481555336</v>
      </c>
      <c r="G22" s="73">
        <f>(D22-F22)*3600</f>
        <v>-3.333331992098465</v>
      </c>
      <c r="H22">
        <f t="shared" si="2"/>
        <v>-3.333331992098465</v>
      </c>
      <c r="I22" s="10"/>
      <c r="J22" s="12"/>
      <c r="K22" s="13"/>
      <c r="L22" s="15"/>
      <c r="M22" s="9"/>
      <c r="N22" s="10"/>
      <c r="O22" s="11"/>
      <c r="P22" s="11"/>
      <c r="Q22" s="11"/>
      <c r="R22" s="8"/>
    </row>
    <row r="23" spans="1:18" x14ac:dyDescent="0.4">
      <c r="A23" s="1" t="s">
        <v>18</v>
      </c>
      <c r="B23" s="72">
        <v>41.622777777780001</v>
      </c>
      <c r="C23" s="73">
        <f t="shared" si="0"/>
        <v>3.7883783029854619</v>
      </c>
      <c r="D23" s="73">
        <v>217.05808795999999</v>
      </c>
      <c r="E23" s="73">
        <f t="shared" ref="E23:E24" si="9">D23-B23</f>
        <v>175.43531018222001</v>
      </c>
      <c r="F23" s="73">
        <f t="shared" ref="F23:F24" si="10">$E$25+B23</f>
        <v>217.05734259333337</v>
      </c>
      <c r="G23" s="73">
        <f t="shared" ref="G23:G24" si="11">(D23-F23)*3600</f>
        <v>2.683319999835021</v>
      </c>
      <c r="H23">
        <f t="shared" si="2"/>
        <v>2.683319999835021</v>
      </c>
      <c r="I23" s="9"/>
      <c r="J23" s="9"/>
      <c r="K23" s="9"/>
      <c r="L23" s="9"/>
      <c r="M23" s="9"/>
      <c r="N23" s="10"/>
      <c r="O23" s="11"/>
      <c r="P23" s="11"/>
      <c r="Q23" s="11"/>
      <c r="R23" s="8"/>
    </row>
    <row r="24" spans="1:18" x14ac:dyDescent="0.4">
      <c r="A24" s="1" t="s">
        <v>19</v>
      </c>
      <c r="B24" s="72">
        <v>70.655555555559999</v>
      </c>
      <c r="C24" s="73">
        <f t="shared" si="0"/>
        <v>4.2950860084521638</v>
      </c>
      <c r="D24" s="73">
        <v>246.09030093000001</v>
      </c>
      <c r="E24" s="73">
        <f t="shared" si="9"/>
        <v>175.43474537444001</v>
      </c>
      <c r="F24" s="73">
        <f t="shared" si="10"/>
        <v>246.09012037111336</v>
      </c>
      <c r="G24" s="73">
        <f t="shared" si="11"/>
        <v>0.65001199195648951</v>
      </c>
      <c r="H24">
        <f t="shared" si="2"/>
        <v>0.65001199195648951</v>
      </c>
    </row>
    <row r="25" spans="1:18" x14ac:dyDescent="0.4">
      <c r="A25" s="1" t="s">
        <v>143</v>
      </c>
      <c r="B25" s="73"/>
      <c r="C25" s="73"/>
      <c r="D25" s="73"/>
      <c r="E25" s="73">
        <f>AVERAGE(E22:E24)</f>
        <v>175.43456481555336</v>
      </c>
      <c r="F25" s="73"/>
      <c r="G25" s="73"/>
    </row>
  </sheetData>
  <mergeCells count="1">
    <mergeCell ref="A1:G1"/>
  </mergeCells>
  <pageMargins left="0.7" right="0.7" top="0.75" bottom="0.75" header="0.3" footer="0.3"/>
  <pageSetup scale="91" orientation="landscape" r:id="rId1"/>
  <ignoredErrors>
    <ignoredError sqref="E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"/>
  <sheetViews>
    <sheetView topLeftCell="E1" workbookViewId="0">
      <selection activeCell="V24" sqref="D1:V24"/>
    </sheetView>
  </sheetViews>
  <sheetFormatPr defaultColWidth="9.3046875" defaultRowHeight="14.6" x14ac:dyDescent="0.4"/>
  <cols>
    <col min="1" max="1" width="12.15234375" style="19" bestFit="1" customWidth="1"/>
    <col min="2" max="2" width="9.3046875" style="19"/>
    <col min="3" max="6" width="11.3828125" style="19" bestFit="1" customWidth="1"/>
    <col min="7" max="16384" width="9.3046875" style="19"/>
  </cols>
  <sheetData>
    <row r="1" spans="1:22" s="56" customFormat="1" x14ac:dyDescent="0.4">
      <c r="D1" s="57"/>
      <c r="E1" s="66" t="s">
        <v>148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spans="1:22" x14ac:dyDescent="0.4">
      <c r="A2" s="4" t="s">
        <v>0</v>
      </c>
      <c r="B2" s="19" t="s">
        <v>39</v>
      </c>
      <c r="C2" s="19" t="s">
        <v>22</v>
      </c>
      <c r="D2" s="57" t="s">
        <v>23</v>
      </c>
      <c r="E2" s="57" t="s">
        <v>149</v>
      </c>
      <c r="F2" s="57" t="s">
        <v>150</v>
      </c>
      <c r="G2" s="70" t="s">
        <v>151</v>
      </c>
      <c r="H2" s="76" t="s">
        <v>152</v>
      </c>
      <c r="I2" s="76" t="s">
        <v>153</v>
      </c>
      <c r="J2" s="35" t="s">
        <v>42</v>
      </c>
      <c r="K2" s="70" t="s">
        <v>154</v>
      </c>
      <c r="L2" s="70" t="s">
        <v>31</v>
      </c>
      <c r="M2" s="57" t="s">
        <v>36</v>
      </c>
      <c r="N2" s="70" t="s">
        <v>32</v>
      </c>
      <c r="O2" s="57" t="s">
        <v>37</v>
      </c>
      <c r="P2" s="70" t="s">
        <v>33</v>
      </c>
      <c r="Q2" s="57" t="s">
        <v>38</v>
      </c>
      <c r="R2" s="70" t="s">
        <v>34</v>
      </c>
      <c r="S2" s="57" t="s">
        <v>40</v>
      </c>
      <c r="T2" s="70" t="s">
        <v>35</v>
      </c>
      <c r="U2" s="57" t="s">
        <v>41</v>
      </c>
      <c r="V2" s="35" t="s">
        <v>43</v>
      </c>
    </row>
    <row r="3" spans="1:22" x14ac:dyDescent="0.4">
      <c r="A3" s="1" t="s">
        <v>2</v>
      </c>
      <c r="B3" s="19">
        <v>2093.9920000000002</v>
      </c>
      <c r="C3" s="74">
        <v>5901674.7999999998</v>
      </c>
      <c r="D3" s="3">
        <v>8250289.7439999999</v>
      </c>
      <c r="E3" s="3">
        <v>5903681.1200000001</v>
      </c>
      <c r="F3" s="3">
        <v>8249690.1739999996</v>
      </c>
      <c r="G3" s="3">
        <f>E3-C3</f>
        <v>2006.320000000298</v>
      </c>
      <c r="H3" s="3">
        <f>F3-D3</f>
        <v>-599.57000000029802</v>
      </c>
      <c r="I3" s="2">
        <v>2093.9920000000002</v>
      </c>
      <c r="J3" s="3">
        <f>I3-B3</f>
        <v>0</v>
      </c>
      <c r="K3" s="57">
        <f>'Своб.  '!C3</f>
        <v>5.9927917700727038</v>
      </c>
      <c r="L3" s="57">
        <f>-N3</f>
        <v>-0.95813126850191699</v>
      </c>
      <c r="M3" s="57">
        <f>-O3</f>
        <v>0.2863293074746408</v>
      </c>
      <c r="N3" s="57">
        <f>COS(K3)</f>
        <v>0.95813126850191699</v>
      </c>
      <c r="O3" s="57">
        <f>SIN(K3)</f>
        <v>-0.2863293074746408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0</v>
      </c>
    </row>
    <row r="4" spans="1:22" x14ac:dyDescent="0.4">
      <c r="A4" s="1" t="s">
        <v>3</v>
      </c>
      <c r="B4" s="1">
        <v>2230.7950000000001</v>
      </c>
      <c r="C4" s="74">
        <v>5901674.7999999998</v>
      </c>
      <c r="D4" s="3">
        <v>8250289.7439999999</v>
      </c>
      <c r="E4" s="3">
        <v>5903406.5107601061</v>
      </c>
      <c r="F4" s="3">
        <v>8251696.0736577408</v>
      </c>
      <c r="G4" s="3">
        <f t="shared" ref="G4:H24" si="0">E4-C4</f>
        <v>1731.7107601063326</v>
      </c>
      <c r="H4" s="3">
        <f t="shared" si="0"/>
        <v>1406.329657740891</v>
      </c>
      <c r="I4" s="57">
        <v>2230.8320165736664</v>
      </c>
      <c r="J4" s="3">
        <f t="shared" ref="J4:J24" si="1">I4-B4</f>
        <v>3.7016573666278418E-2</v>
      </c>
      <c r="K4" s="57">
        <f>'Своб.  '!C4</f>
        <v>0.68207523729539055</v>
      </c>
      <c r="L4" s="57">
        <f>-P4</f>
        <v>-0.77626615060245829</v>
      </c>
      <c r="M4" s="57">
        <f>-Q4</f>
        <v>-0.63040531678344969</v>
      </c>
      <c r="N4" s="57">
        <v>0</v>
      </c>
      <c r="O4" s="57">
        <v>0</v>
      </c>
      <c r="P4" s="57">
        <f>COS(K4)</f>
        <v>0.77626615060245829</v>
      </c>
      <c r="Q4" s="57">
        <f>SIN(K4)</f>
        <v>0.63040531678344969</v>
      </c>
      <c r="R4" s="57">
        <v>0</v>
      </c>
      <c r="S4" s="57">
        <v>0</v>
      </c>
      <c r="T4" s="57">
        <v>0</v>
      </c>
      <c r="U4" s="57">
        <v>0</v>
      </c>
      <c r="V4" s="57">
        <v>0.37016573666278418</v>
      </c>
    </row>
    <row r="5" spans="1:22" x14ac:dyDescent="0.4">
      <c r="A5" s="26" t="s">
        <v>4</v>
      </c>
      <c r="B5" s="1">
        <v>3037.51</v>
      </c>
      <c r="C5" s="75">
        <v>5901674.7999999998</v>
      </c>
      <c r="D5" s="27">
        <v>8250289.7439999999</v>
      </c>
      <c r="E5" s="27">
        <v>5901414.3661048729</v>
      </c>
      <c r="F5" s="27">
        <v>8253316.1765490789</v>
      </c>
      <c r="G5" s="27">
        <f t="shared" si="0"/>
        <v>-260.43389512691647</v>
      </c>
      <c r="H5" s="27">
        <f t="shared" si="0"/>
        <v>3026.4325490789488</v>
      </c>
      <c r="I5" s="57">
        <v>3037.7105882086744</v>
      </c>
      <c r="J5" s="3">
        <f t="shared" si="1"/>
        <v>0.20058820867416216</v>
      </c>
      <c r="K5" s="57">
        <f>'Своб.  '!C5</f>
        <v>1.6566375179743795</v>
      </c>
      <c r="L5" s="57">
        <f>-R5</f>
        <v>8.5735806872179729E-2</v>
      </c>
      <c r="M5" s="57">
        <f>-S5</f>
        <v>-0.99631790680483923</v>
      </c>
      <c r="N5" s="57">
        <v>0</v>
      </c>
      <c r="O5" s="57">
        <v>0</v>
      </c>
      <c r="P5" s="57">
        <v>0</v>
      </c>
      <c r="Q5" s="57">
        <v>0</v>
      </c>
      <c r="R5" s="57">
        <f>COS(K5)</f>
        <v>-8.5735806872179729E-2</v>
      </c>
      <c r="S5" s="57">
        <f>SIN(K5)</f>
        <v>0.99631790680483923</v>
      </c>
      <c r="T5" s="57">
        <v>0</v>
      </c>
      <c r="U5" s="57">
        <v>0</v>
      </c>
      <c r="V5" s="57">
        <v>2.0058820867416216</v>
      </c>
    </row>
    <row r="6" spans="1:22" x14ac:dyDescent="0.4">
      <c r="A6" s="1"/>
      <c r="D6" s="57"/>
      <c r="E6" s="57"/>
      <c r="F6" s="57"/>
      <c r="G6" s="3"/>
      <c r="H6" s="3"/>
      <c r="I6" s="57"/>
      <c r="J6" s="3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 spans="1:22" x14ac:dyDescent="0.4">
      <c r="A7" s="1" t="s">
        <v>5</v>
      </c>
      <c r="B7" s="19">
        <v>2093.9920000000002</v>
      </c>
      <c r="C7" s="74">
        <v>5903681.1200000001</v>
      </c>
      <c r="D7" s="3">
        <v>8249690.1739999996</v>
      </c>
      <c r="E7" s="3">
        <v>5901674.7999999998</v>
      </c>
      <c r="F7" s="3">
        <v>8250289.7439999999</v>
      </c>
      <c r="G7" s="3">
        <f t="shared" si="0"/>
        <v>-2006.320000000298</v>
      </c>
      <c r="H7" s="3">
        <f t="shared" si="0"/>
        <v>599.57000000029802</v>
      </c>
      <c r="I7" s="2">
        <v>2093.9920000000002</v>
      </c>
      <c r="J7" s="3">
        <f t="shared" si="1"/>
        <v>0</v>
      </c>
      <c r="K7" s="57">
        <f>'Своб.  '!C7</f>
        <v>2.8511991148667364</v>
      </c>
      <c r="L7" s="57">
        <f>COS(K7)</f>
        <v>-0.95813126803915893</v>
      </c>
      <c r="M7" s="57">
        <f>SIN(K7)</f>
        <v>0.28632930902314785</v>
      </c>
      <c r="N7" s="57">
        <f>-L7</f>
        <v>0.95813126803915893</v>
      </c>
      <c r="O7" s="57">
        <f>-M7</f>
        <v>-0.28632930902314785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57">
        <v>0</v>
      </c>
      <c r="V7" s="57">
        <v>0</v>
      </c>
    </row>
    <row r="8" spans="1:22" s="34" customFormat="1" x14ac:dyDescent="0.4">
      <c r="A8" s="26" t="s">
        <v>6</v>
      </c>
      <c r="B8" s="26">
        <v>3639.5450000000001</v>
      </c>
      <c r="C8" s="75">
        <v>5903681.1200000001</v>
      </c>
      <c r="D8" s="27">
        <v>8249690.1739999996</v>
      </c>
      <c r="E8" s="27">
        <v>5905156.182405076</v>
      </c>
      <c r="F8" s="27">
        <v>8253017.3373207003</v>
      </c>
      <c r="G8" s="27">
        <f t="shared" si="0"/>
        <v>1475.0624050758779</v>
      </c>
      <c r="H8" s="27">
        <f t="shared" si="0"/>
        <v>3327.163320700638</v>
      </c>
      <c r="I8" s="77">
        <v>3639.4639067077637</v>
      </c>
      <c r="J8" s="27">
        <f t="shared" si="1"/>
        <v>-8.1093292236346315E-2</v>
      </c>
      <c r="K8" s="78">
        <f>'Своб.  '!C8</f>
        <v>1.153493354791161</v>
      </c>
      <c r="L8" s="78">
        <v>0</v>
      </c>
      <c r="M8" s="78">
        <v>0</v>
      </c>
      <c r="N8" s="78">
        <f>-T8</f>
        <v>-0.40529634659425895</v>
      </c>
      <c r="O8" s="78">
        <f>-U8</f>
        <v>-0.91418535945252721</v>
      </c>
      <c r="P8" s="78">
        <v>0</v>
      </c>
      <c r="Q8" s="78">
        <v>0</v>
      </c>
      <c r="R8" s="78">
        <v>0</v>
      </c>
      <c r="S8" s="78">
        <v>0</v>
      </c>
      <c r="T8" s="78">
        <f>COS(K8)</f>
        <v>0.40529634659425895</v>
      </c>
      <c r="U8" s="78">
        <f>SIN(K8)</f>
        <v>0.91418535945252721</v>
      </c>
      <c r="V8" s="78">
        <v>-0.81093292236346315</v>
      </c>
    </row>
    <row r="9" spans="1:22" x14ac:dyDescent="0.4">
      <c r="A9" s="1" t="s">
        <v>7</v>
      </c>
      <c r="B9" s="1">
        <v>2024.598</v>
      </c>
      <c r="C9" s="74">
        <v>5903681.1200000001</v>
      </c>
      <c r="D9" s="3">
        <v>8249690.1739999996</v>
      </c>
      <c r="E9" s="3">
        <v>5903406.5107601061</v>
      </c>
      <c r="F9" s="3">
        <v>8251696.0736577408</v>
      </c>
      <c r="G9" s="3">
        <f t="shared" si="0"/>
        <v>-274.60923989396542</v>
      </c>
      <c r="H9" s="3">
        <f t="shared" si="0"/>
        <v>2005.899657741189</v>
      </c>
      <c r="I9" s="2">
        <v>2024.62901637915</v>
      </c>
      <c r="J9" s="3">
        <f t="shared" si="1"/>
        <v>3.1016379150059947E-2</v>
      </c>
      <c r="K9" s="57">
        <f>'Своб.  '!C9</f>
        <v>1.7068499133338511</v>
      </c>
      <c r="L9" s="57">
        <v>0</v>
      </c>
      <c r="M9" s="57">
        <v>0</v>
      </c>
      <c r="N9" s="57">
        <f>-P9</f>
        <v>0.13563423641757291</v>
      </c>
      <c r="O9" s="57">
        <f>-Q9</f>
        <v>-0.9907589787185489</v>
      </c>
      <c r="P9" s="57">
        <f>COS(K9)</f>
        <v>-0.13563423641757291</v>
      </c>
      <c r="Q9" s="57">
        <f>SIN(K9)</f>
        <v>0.9907589787185489</v>
      </c>
      <c r="R9" s="57">
        <v>0</v>
      </c>
      <c r="S9" s="57">
        <v>0</v>
      </c>
      <c r="T9" s="57">
        <v>0</v>
      </c>
      <c r="U9" s="57">
        <v>0</v>
      </c>
      <c r="V9" s="57">
        <v>0.31016379150059947</v>
      </c>
    </row>
    <row r="10" spans="1:22" s="34" customFormat="1" x14ac:dyDescent="0.4">
      <c r="A10" s="26" t="s">
        <v>8</v>
      </c>
      <c r="B10" s="26">
        <v>4276.1729999999998</v>
      </c>
      <c r="C10" s="75">
        <v>5903681.1200000001</v>
      </c>
      <c r="D10" s="27">
        <v>8249690.1739999996</v>
      </c>
      <c r="E10" s="27">
        <v>5901414.3661048729</v>
      </c>
      <c r="F10" s="27">
        <v>8253316.1765490789</v>
      </c>
      <c r="G10" s="27">
        <f t="shared" si="0"/>
        <v>-2266.7538951272145</v>
      </c>
      <c r="H10" s="27">
        <f t="shared" si="0"/>
        <v>3626.0025490792468</v>
      </c>
      <c r="I10" s="78">
        <v>4276.3177038805497</v>
      </c>
      <c r="J10" s="27">
        <f t="shared" si="1"/>
        <v>0.14470388054996874</v>
      </c>
      <c r="K10" s="78">
        <f>'Своб.  '!C10</f>
        <v>2.1294914919892363</v>
      </c>
      <c r="L10" s="78">
        <v>0</v>
      </c>
      <c r="M10" s="78">
        <v>0</v>
      </c>
      <c r="N10" s="78">
        <f>-R10</f>
        <v>0.53008021807935224</v>
      </c>
      <c r="O10" s="78">
        <f>-S10</f>
        <v>-0.847947499790492</v>
      </c>
      <c r="P10" s="78">
        <v>0</v>
      </c>
      <c r="Q10" s="78">
        <v>0</v>
      </c>
      <c r="R10" s="78">
        <f>COS(K10)</f>
        <v>-0.53008021807935224</v>
      </c>
      <c r="S10" s="78">
        <f>SIN(K10)</f>
        <v>0.847947499790492</v>
      </c>
      <c r="T10" s="78">
        <v>0</v>
      </c>
      <c r="U10" s="78">
        <v>0</v>
      </c>
      <c r="V10" s="78">
        <v>1.4470388054996874</v>
      </c>
    </row>
    <row r="11" spans="1:22" x14ac:dyDescent="0.4">
      <c r="A11" s="1"/>
      <c r="D11" s="57"/>
      <c r="E11" s="57"/>
      <c r="F11" s="57"/>
      <c r="G11" s="3"/>
      <c r="H11" s="3"/>
      <c r="I11" s="57"/>
      <c r="J11" s="3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</row>
    <row r="12" spans="1:22" s="34" customFormat="1" x14ac:dyDescent="0.4">
      <c r="A12" s="26" t="s">
        <v>9</v>
      </c>
      <c r="B12" s="26">
        <v>2567.7440000000001</v>
      </c>
      <c r="C12" s="75">
        <v>5903406.5107601061</v>
      </c>
      <c r="D12" s="27">
        <v>8251696.0736577408</v>
      </c>
      <c r="E12" s="27">
        <v>5901414.3661048729</v>
      </c>
      <c r="F12" s="27">
        <v>8253316.1765490789</v>
      </c>
      <c r="G12" s="27">
        <f t="shared" si="0"/>
        <v>-1992.1446552332491</v>
      </c>
      <c r="H12" s="27">
        <f t="shared" si="0"/>
        <v>1620.1028913380578</v>
      </c>
      <c r="I12" s="78">
        <v>2567.7491547695281</v>
      </c>
      <c r="J12" s="27">
        <f t="shared" si="1"/>
        <v>5.154769527962344E-3</v>
      </c>
      <c r="K12" s="78">
        <f>'Своб.  '!C12</f>
        <v>2.4588251023573711</v>
      </c>
      <c r="L12" s="78">
        <v>0</v>
      </c>
      <c r="M12" s="78">
        <v>0</v>
      </c>
      <c r="N12" s="78">
        <v>0</v>
      </c>
      <c r="O12" s="78">
        <v>0</v>
      </c>
      <c r="P12" s="78">
        <f>-R12</f>
        <v>0.775829526218907</v>
      </c>
      <c r="Q12" s="78">
        <f>-S12</f>
        <v>-0.63094258553924398</v>
      </c>
      <c r="R12" s="78">
        <f>COS(K12)</f>
        <v>-0.775829526218907</v>
      </c>
      <c r="S12" s="78">
        <f>SIN(K12)</f>
        <v>0.63094258553924398</v>
      </c>
      <c r="T12" s="78">
        <v>0</v>
      </c>
      <c r="U12" s="78">
        <v>0</v>
      </c>
      <c r="V12" s="78">
        <v>5.154769527962344E-2</v>
      </c>
    </row>
    <row r="13" spans="1:22" x14ac:dyDescent="0.4">
      <c r="A13" s="1" t="s">
        <v>10</v>
      </c>
      <c r="B13" s="1">
        <v>2230.8429999999998</v>
      </c>
      <c r="C13" s="74">
        <v>5903406.5107601061</v>
      </c>
      <c r="D13" s="3">
        <v>8251696.0736577408</v>
      </c>
      <c r="E13" s="3">
        <v>5901674.7999999998</v>
      </c>
      <c r="F13" s="3">
        <v>8250289.7439999999</v>
      </c>
      <c r="G13" s="3">
        <f t="shared" si="0"/>
        <v>-1731.7107601063326</v>
      </c>
      <c r="H13" s="3">
        <f t="shared" si="0"/>
        <v>-1406.329657740891</v>
      </c>
      <c r="I13" s="2">
        <v>2230.8320165736664</v>
      </c>
      <c r="J13" s="3">
        <f t="shared" si="1"/>
        <v>-1.0983426333496027E-2</v>
      </c>
      <c r="K13" s="57">
        <f>'Своб.  '!C13</f>
        <v>3.8236678908850092</v>
      </c>
      <c r="L13" s="57">
        <f>COS(K13)</f>
        <v>-0.77626615060256832</v>
      </c>
      <c r="M13" s="57">
        <f>SIN(K13)</f>
        <v>-0.63040531678331424</v>
      </c>
      <c r="N13" s="57">
        <v>0</v>
      </c>
      <c r="O13" s="57">
        <v>0</v>
      </c>
      <c r="P13" s="57">
        <f>-L13</f>
        <v>0.77626615060256832</v>
      </c>
      <c r="Q13" s="57">
        <f>-M13</f>
        <v>0.63040531678331424</v>
      </c>
      <c r="R13" s="57">
        <v>0</v>
      </c>
      <c r="S13" s="57">
        <v>0</v>
      </c>
      <c r="T13" s="57">
        <v>0</v>
      </c>
      <c r="U13" s="57">
        <v>0</v>
      </c>
      <c r="V13" s="57">
        <v>-0.10983426333496027</v>
      </c>
    </row>
    <row r="14" spans="1:22" x14ac:dyDescent="0.4">
      <c r="A14" s="1" t="s">
        <v>11</v>
      </c>
      <c r="B14" s="1">
        <v>2024.585</v>
      </c>
      <c r="C14" s="74">
        <v>5903406.5107601061</v>
      </c>
      <c r="D14" s="3">
        <v>8251696.0736577408</v>
      </c>
      <c r="E14" s="3">
        <v>5903681.1200000001</v>
      </c>
      <c r="F14" s="3">
        <v>8249690.1739999996</v>
      </c>
      <c r="G14" s="3">
        <f t="shared" si="0"/>
        <v>274.60923989396542</v>
      </c>
      <c r="H14" s="3">
        <f t="shared" si="0"/>
        <v>-2005.899657741189</v>
      </c>
      <c r="I14" s="57">
        <v>2024.62901637915</v>
      </c>
      <c r="J14" s="3">
        <f t="shared" si="1"/>
        <v>4.4016379149979912E-2</v>
      </c>
      <c r="K14" s="57">
        <f>'Своб.  '!C14</f>
        <v>4.8484425669236444</v>
      </c>
      <c r="L14" s="57">
        <v>0</v>
      </c>
      <c r="M14" s="57">
        <v>0</v>
      </c>
      <c r="N14" s="57">
        <f>COS(K14)</f>
        <v>0.13563423641757302</v>
      </c>
      <c r="O14" s="57">
        <f>SIN(K14)</f>
        <v>-0.99075897871854879</v>
      </c>
      <c r="P14" s="57">
        <f>-N14</f>
        <v>-0.13563423641757302</v>
      </c>
      <c r="Q14" s="57">
        <f>-O14</f>
        <v>0.99075897871854879</v>
      </c>
      <c r="R14" s="57">
        <v>0</v>
      </c>
      <c r="S14" s="57">
        <v>0</v>
      </c>
      <c r="T14" s="57">
        <v>0</v>
      </c>
      <c r="U14" s="57">
        <v>0</v>
      </c>
      <c r="V14" s="57">
        <v>0.44016379149979912</v>
      </c>
    </row>
    <row r="15" spans="1:22" x14ac:dyDescent="0.4">
      <c r="A15" s="1" t="s">
        <v>12</v>
      </c>
      <c r="B15" s="1">
        <v>2192.5529999999999</v>
      </c>
      <c r="C15" s="74">
        <v>5903406.5107601061</v>
      </c>
      <c r="D15" s="3">
        <v>8251696.0736577408</v>
      </c>
      <c r="E15" s="3">
        <v>5905156.182405076</v>
      </c>
      <c r="F15" s="3">
        <v>8253017.3373207003</v>
      </c>
      <c r="G15" s="3">
        <f t="shared" si="0"/>
        <v>1749.6716449698433</v>
      </c>
      <c r="H15" s="3">
        <f t="shared" si="0"/>
        <v>1321.263662959449</v>
      </c>
      <c r="I15" s="57">
        <v>2192.4548434783901</v>
      </c>
      <c r="J15" s="3">
        <f t="shared" si="1"/>
        <v>-9.8156521609780611E-2</v>
      </c>
      <c r="K15" s="57">
        <f>'Своб.  '!C15</f>
        <v>0.64678564944733052</v>
      </c>
      <c r="L15" s="57">
        <v>0</v>
      </c>
      <c r="M15" s="57">
        <v>0</v>
      </c>
      <c r="N15" s="57">
        <v>0</v>
      </c>
      <c r="O15" s="57">
        <v>0</v>
      </c>
      <c r="P15" s="57">
        <f>-T15</f>
        <v>-0.7980249638719572</v>
      </c>
      <c r="Q15" s="57">
        <f>-U15</f>
        <v>-0.60262439133938261</v>
      </c>
      <c r="R15" s="57">
        <v>0</v>
      </c>
      <c r="S15" s="57">
        <v>0</v>
      </c>
      <c r="T15" s="57">
        <f>COS(K15)</f>
        <v>0.7980249638719572</v>
      </c>
      <c r="U15" s="57">
        <f>SIN(K15)</f>
        <v>0.60262439133938261</v>
      </c>
      <c r="V15" s="57">
        <v>-0.98156521609780611</v>
      </c>
    </row>
    <row r="16" spans="1:22" x14ac:dyDescent="0.4">
      <c r="A16" s="1"/>
      <c r="D16" s="57"/>
      <c r="E16" s="57"/>
      <c r="F16" s="57"/>
      <c r="G16" s="3"/>
      <c r="H16" s="3"/>
      <c r="I16" s="57"/>
      <c r="J16" s="3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</row>
    <row r="17" spans="1:22" x14ac:dyDescent="0.4">
      <c r="A17" s="26" t="s">
        <v>13</v>
      </c>
      <c r="B17" s="1">
        <v>3037.54</v>
      </c>
      <c r="C17" s="75">
        <v>5901414.3661048729</v>
      </c>
      <c r="D17" s="27">
        <v>8253316.1765490789</v>
      </c>
      <c r="E17" s="27">
        <v>5901674.7999999998</v>
      </c>
      <c r="F17" s="27">
        <v>8250289.7439999999</v>
      </c>
      <c r="G17" s="27">
        <f t="shared" si="0"/>
        <v>260.43389512691647</v>
      </c>
      <c r="H17" s="27">
        <f t="shared" si="0"/>
        <v>-3026.4325490789488</v>
      </c>
      <c r="I17" s="57">
        <v>3037.7105882086744</v>
      </c>
      <c r="J17" s="3">
        <f t="shared" si="1"/>
        <v>0.17058820867441682</v>
      </c>
      <c r="K17" s="57">
        <f>'Своб.  '!C17</f>
        <v>4.7982301715125102</v>
      </c>
      <c r="L17" s="57">
        <f>COS(K17)</f>
        <v>8.5735806820707375E-2</v>
      </c>
      <c r="M17" s="57">
        <f>SIN(K17)</f>
        <v>-0.99631790680926857</v>
      </c>
      <c r="N17" s="57">
        <v>0</v>
      </c>
      <c r="O17" s="57">
        <v>0</v>
      </c>
      <c r="P17" s="57">
        <v>0</v>
      </c>
      <c r="Q17" s="57">
        <v>0</v>
      </c>
      <c r="R17" s="57">
        <f>-L17</f>
        <v>-8.5735806820707375E-2</v>
      </c>
      <c r="S17" s="57">
        <f>-M17</f>
        <v>0.99631790680926857</v>
      </c>
      <c r="T17" s="57">
        <v>0</v>
      </c>
      <c r="U17" s="57">
        <v>0</v>
      </c>
      <c r="V17" s="57">
        <v>1.7058820867441682</v>
      </c>
    </row>
    <row r="18" spans="1:22" x14ac:dyDescent="0.4">
      <c r="A18" s="1" t="s">
        <v>14</v>
      </c>
      <c r="B18" s="1">
        <v>4276.0780000000004</v>
      </c>
      <c r="C18" s="74">
        <v>5901414.3661048729</v>
      </c>
      <c r="D18" s="3">
        <v>8253316.1765490789</v>
      </c>
      <c r="E18" s="3">
        <v>5903681.1200000001</v>
      </c>
      <c r="F18" s="3">
        <v>8249690.1739999996</v>
      </c>
      <c r="G18" s="3">
        <f t="shared" si="0"/>
        <v>2266.7538951272145</v>
      </c>
      <c r="H18" s="3">
        <f t="shared" si="0"/>
        <v>-3626.0025490792468</v>
      </c>
      <c r="I18" s="57">
        <v>4276.3177038805497</v>
      </c>
      <c r="J18" s="3">
        <f t="shared" si="1"/>
        <v>0.23970388054931391</v>
      </c>
      <c r="K18" s="57">
        <f>'Своб.  '!C18</f>
        <v>5.2710841455790298</v>
      </c>
      <c r="L18" s="57">
        <v>0</v>
      </c>
      <c r="M18" s="57">
        <v>0</v>
      </c>
      <c r="N18" s="57">
        <f>COS(K18)</f>
        <v>0.53008021807935246</v>
      </c>
      <c r="O18" s="57">
        <f>SIN(K18)</f>
        <v>-0.84794749979049178</v>
      </c>
      <c r="P18" s="57">
        <v>0</v>
      </c>
      <c r="Q18" s="57">
        <v>0</v>
      </c>
      <c r="R18" s="57">
        <f>-N18</f>
        <v>-0.53008021807935246</v>
      </c>
      <c r="S18" s="57">
        <f>-O18</f>
        <v>0.84794749979049178</v>
      </c>
      <c r="T18" s="57">
        <v>0</v>
      </c>
      <c r="U18" s="57">
        <v>0</v>
      </c>
      <c r="V18" s="57">
        <v>2.3970388054931391</v>
      </c>
    </row>
    <row r="19" spans="1:22" s="34" customFormat="1" x14ac:dyDescent="0.4">
      <c r="A19" s="26" t="s">
        <v>15</v>
      </c>
      <c r="B19" s="26">
        <v>2567.739</v>
      </c>
      <c r="C19" s="75">
        <v>5901414.3661048729</v>
      </c>
      <c r="D19" s="27">
        <v>8253316.1765490789</v>
      </c>
      <c r="E19" s="27">
        <v>5903406.5107601061</v>
      </c>
      <c r="F19" s="27">
        <v>8251696.0736577408</v>
      </c>
      <c r="G19" s="27">
        <f t="shared" si="0"/>
        <v>1992.1446552332491</v>
      </c>
      <c r="H19" s="27">
        <f t="shared" si="0"/>
        <v>-1620.1028913380578</v>
      </c>
      <c r="I19" s="78">
        <v>2567.7491547695281</v>
      </c>
      <c r="J19" s="27">
        <f t="shared" si="1"/>
        <v>1.0154769528071483E-2</v>
      </c>
      <c r="K19" s="78">
        <f>'Своб.  '!C19</f>
        <v>5.6004177560187225</v>
      </c>
      <c r="L19" s="78">
        <v>0</v>
      </c>
      <c r="M19" s="78">
        <v>0</v>
      </c>
      <c r="N19" s="78">
        <v>0</v>
      </c>
      <c r="O19" s="78">
        <v>0</v>
      </c>
      <c r="P19" s="78">
        <f>COS(K19)</f>
        <v>0.7758295262640561</v>
      </c>
      <c r="Q19" s="78">
        <f>SIN(K19)</f>
        <v>-0.63094258548372706</v>
      </c>
      <c r="R19" s="78">
        <f>-P19</f>
        <v>-0.7758295262640561</v>
      </c>
      <c r="S19" s="78">
        <f>-Q19</f>
        <v>0.63094258548372706</v>
      </c>
      <c r="T19" s="78">
        <v>0</v>
      </c>
      <c r="U19" s="78">
        <v>0</v>
      </c>
      <c r="V19" s="78">
        <v>0.10154769528071483</v>
      </c>
    </row>
    <row r="20" spans="1:22" x14ac:dyDescent="0.4">
      <c r="A20" s="1" t="s">
        <v>16</v>
      </c>
      <c r="B20" s="1">
        <v>3753.7890000000002</v>
      </c>
      <c r="C20" s="75">
        <v>5901414.3661048729</v>
      </c>
      <c r="D20" s="27">
        <v>8253316.1765490789</v>
      </c>
      <c r="E20" s="27">
        <v>5905156.182405076</v>
      </c>
      <c r="F20" s="27">
        <v>8253017.3373207003</v>
      </c>
      <c r="G20" s="3">
        <f t="shared" si="0"/>
        <v>3741.8163002030924</v>
      </c>
      <c r="H20" s="3">
        <f t="shared" si="0"/>
        <v>-298.83922837860882</v>
      </c>
      <c r="I20" s="57">
        <v>3753.5321832529444</v>
      </c>
      <c r="J20" s="3">
        <f t="shared" si="1"/>
        <v>-0.25681674705583646</v>
      </c>
      <c r="K20" s="57">
        <f>'Своб.  '!C20</f>
        <v>6.2034872709750637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f>-T20</f>
        <v>-0.99682579220130507</v>
      </c>
      <c r="S20" s="57">
        <f>-U20</f>
        <v>7.9613692303777531E-2</v>
      </c>
      <c r="T20" s="57">
        <f>COS(K20)</f>
        <v>0.99682579220130507</v>
      </c>
      <c r="U20" s="57">
        <f>SIN(K20)</f>
        <v>-7.9613692303777531E-2</v>
      </c>
      <c r="V20" s="57">
        <v>-2.5681674705583646</v>
      </c>
    </row>
    <row r="21" spans="1:22" x14ac:dyDescent="0.4">
      <c r="A21" s="1"/>
      <c r="D21" s="57"/>
      <c r="E21" s="57"/>
      <c r="F21" s="57"/>
      <c r="G21" s="3"/>
      <c r="H21" s="3"/>
      <c r="I21" s="57"/>
      <c r="J21" s="3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</row>
    <row r="22" spans="1:22" x14ac:dyDescent="0.4">
      <c r="A22" s="1" t="s">
        <v>17</v>
      </c>
      <c r="B22" s="1">
        <v>3753.8049999999998</v>
      </c>
      <c r="C22" s="75">
        <v>5905156.182405076</v>
      </c>
      <c r="D22" s="27">
        <v>8253017.3373207003</v>
      </c>
      <c r="E22" s="27">
        <v>5901414.3661048729</v>
      </c>
      <c r="F22" s="27">
        <v>8253316.1765490789</v>
      </c>
      <c r="G22" s="3">
        <f t="shared" si="0"/>
        <v>-3741.8163002030924</v>
      </c>
      <c r="H22" s="3">
        <f t="shared" si="0"/>
        <v>298.83922837860882</v>
      </c>
      <c r="I22" s="57">
        <v>3753.5321832529444</v>
      </c>
      <c r="J22" s="3">
        <f t="shared" si="1"/>
        <v>-0.27281674705545811</v>
      </c>
      <c r="K22" s="57">
        <f>'Своб.  '!C22</f>
        <v>3.0618946173852701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f>COS(K22)</f>
        <v>-0.99682579220130507</v>
      </c>
      <c r="S22" s="57">
        <f>SIN(K22)</f>
        <v>7.961369230377785E-2</v>
      </c>
      <c r="T22" s="57">
        <f>-R22</f>
        <v>0.99682579220130507</v>
      </c>
      <c r="U22" s="57">
        <f>-S22</f>
        <v>-7.961369230377785E-2</v>
      </c>
      <c r="V22" s="57">
        <v>-2.7281674705545811</v>
      </c>
    </row>
    <row r="23" spans="1:22" x14ac:dyDescent="0.4">
      <c r="A23" s="1" t="s">
        <v>18</v>
      </c>
      <c r="B23" s="1">
        <v>2192.567</v>
      </c>
      <c r="C23" s="74">
        <v>5905156.182405076</v>
      </c>
      <c r="D23" s="3">
        <v>8253017.3373207003</v>
      </c>
      <c r="E23" s="3">
        <v>5903406.5107601061</v>
      </c>
      <c r="F23" s="3">
        <v>8251696.0736577408</v>
      </c>
      <c r="G23" s="3">
        <f t="shared" si="0"/>
        <v>-1749.6716449698433</v>
      </c>
      <c r="H23" s="3">
        <f t="shared" si="0"/>
        <v>-1321.263662959449</v>
      </c>
      <c r="I23" s="57">
        <v>2192.4548434783901</v>
      </c>
      <c r="J23" s="3">
        <f t="shared" si="1"/>
        <v>-0.1121565216099043</v>
      </c>
      <c r="K23" s="57">
        <f>'Своб.  '!C23</f>
        <v>3.7883783029854619</v>
      </c>
      <c r="L23" s="57">
        <v>0</v>
      </c>
      <c r="M23" s="57">
        <v>0</v>
      </c>
      <c r="N23" s="57">
        <v>0</v>
      </c>
      <c r="O23" s="57">
        <v>0</v>
      </c>
      <c r="P23" s="57">
        <f>COS(K23)</f>
        <v>-0.79802496390308997</v>
      </c>
      <c r="Q23" s="57">
        <f>SIN(K23)</f>
        <v>-0.60262439129815515</v>
      </c>
      <c r="R23" s="57">
        <v>0</v>
      </c>
      <c r="S23" s="57">
        <v>0</v>
      </c>
      <c r="T23" s="57">
        <f>-P23</f>
        <v>0.79802496390308997</v>
      </c>
      <c r="U23" s="57">
        <f>-Q23</f>
        <v>0.60262439129815515</v>
      </c>
      <c r="V23" s="57">
        <v>-1.121565216099043</v>
      </c>
    </row>
    <row r="24" spans="1:22" x14ac:dyDescent="0.4">
      <c r="A24" s="1" t="s">
        <v>19</v>
      </c>
      <c r="B24" s="1">
        <v>3639.4540000000002</v>
      </c>
      <c r="C24" s="74">
        <v>5905156.182405076</v>
      </c>
      <c r="D24" s="3">
        <v>8253017.3373207003</v>
      </c>
      <c r="E24" s="3">
        <v>5903681.1200000001</v>
      </c>
      <c r="F24" s="3">
        <v>8249690.1739999996</v>
      </c>
      <c r="G24" s="3">
        <f t="shared" si="0"/>
        <v>-1475.0624050758779</v>
      </c>
      <c r="H24" s="3">
        <f t="shared" si="0"/>
        <v>-3327.163320700638</v>
      </c>
      <c r="I24" s="57">
        <v>3639.4639067077637</v>
      </c>
      <c r="J24" s="3">
        <f t="shared" si="1"/>
        <v>9.9067077635481837E-3</v>
      </c>
      <c r="K24" s="57">
        <f>'Своб.  '!C24</f>
        <v>4.2950860084521638</v>
      </c>
      <c r="L24" s="57">
        <v>0</v>
      </c>
      <c r="M24" s="57">
        <v>0</v>
      </c>
      <c r="N24" s="57">
        <f>COS(K24)</f>
        <v>-0.40529634652916019</v>
      </c>
      <c r="O24" s="57">
        <f>SIN(K24)</f>
        <v>-0.91418535948138813</v>
      </c>
      <c r="P24" s="57">
        <v>0</v>
      </c>
      <c r="Q24" s="57">
        <v>0</v>
      </c>
      <c r="R24" s="57">
        <v>0</v>
      </c>
      <c r="S24" s="57">
        <v>0</v>
      </c>
      <c r="T24" s="57">
        <f>-N24</f>
        <v>0.40529634652916019</v>
      </c>
      <c r="U24" s="57">
        <f>-O24</f>
        <v>0.91418535948138813</v>
      </c>
      <c r="V24" s="57">
        <v>9.9067077635481837E-2</v>
      </c>
    </row>
  </sheetData>
  <mergeCells count="1">
    <mergeCell ref="E1:V1"/>
  </mergeCells>
  <pageMargins left="0.7" right="0.7" top="0.75" bottom="0.75" header="0.3" footer="0.3"/>
  <pageSetup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E1" workbookViewId="0">
      <selection activeCell="S21" sqref="S21"/>
    </sheetView>
  </sheetViews>
  <sheetFormatPr defaultRowHeight="14.6" x14ac:dyDescent="0.4"/>
  <cols>
    <col min="1" max="1" width="12.15234375" bestFit="1" customWidth="1"/>
    <col min="2" max="7" width="11.3828125" bestFit="1" customWidth="1"/>
    <col min="8" max="10" width="11.84375" bestFit="1" customWidth="1"/>
    <col min="13" max="13" width="11.84375" bestFit="1" customWidth="1"/>
    <col min="14" max="15" width="12.3828125" bestFit="1" customWidth="1"/>
    <col min="20" max="21" width="11.3828125" bestFit="1" customWidth="1"/>
  </cols>
  <sheetData>
    <row r="1" spans="1:22" s="19" customFormat="1" x14ac:dyDescent="0.4">
      <c r="A1" s="4" t="s">
        <v>0</v>
      </c>
      <c r="B1" s="19" t="s">
        <v>22</v>
      </c>
      <c r="C1" s="19" t="s">
        <v>23</v>
      </c>
      <c r="D1" s="19" t="s">
        <v>24</v>
      </c>
      <c r="E1" s="19" t="s">
        <v>25</v>
      </c>
      <c r="F1" s="20" t="s">
        <v>26</v>
      </c>
      <c r="G1" s="21" t="s">
        <v>27</v>
      </c>
      <c r="H1" s="20" t="s">
        <v>29</v>
      </c>
      <c r="I1" s="21" t="s">
        <v>30</v>
      </c>
      <c r="J1" s="21" t="s">
        <v>28</v>
      </c>
      <c r="K1" s="20" t="s">
        <v>31</v>
      </c>
      <c r="L1" s="20" t="s">
        <v>36</v>
      </c>
      <c r="M1" s="20" t="s">
        <v>32</v>
      </c>
      <c r="N1" s="20" t="s">
        <v>37</v>
      </c>
      <c r="O1" s="20" t="s">
        <v>33</v>
      </c>
      <c r="P1" s="20" t="s">
        <v>38</v>
      </c>
      <c r="Q1" s="20" t="s">
        <v>34</v>
      </c>
      <c r="R1" s="20" t="s">
        <v>40</v>
      </c>
      <c r="S1" s="20" t="s">
        <v>35</v>
      </c>
      <c r="T1" s="20" t="s">
        <v>41</v>
      </c>
      <c r="U1" s="23"/>
      <c r="V1" s="22"/>
    </row>
    <row r="2" spans="1:22" x14ac:dyDescent="0.4">
      <c r="A2" s="1" t="s">
        <v>2</v>
      </c>
      <c r="B2" s="3">
        <v>5901674.7999999998</v>
      </c>
      <c r="C2" s="16">
        <v>8250289.7439999999</v>
      </c>
      <c r="D2" s="3">
        <v>5903681.1200000001</v>
      </c>
      <c r="E2" s="16">
        <v>8249690.1739999996</v>
      </c>
      <c r="F2" s="18">
        <f>D2-B2</f>
        <v>2006.320000000298</v>
      </c>
      <c r="G2" s="18">
        <f>E2-C2</f>
        <v>-599.57000000029802</v>
      </c>
      <c r="H2">
        <f>F2*F2</f>
        <v>4025319.9424011959</v>
      </c>
      <c r="I2">
        <f>G2*G2</f>
        <v>359484.18490035739</v>
      </c>
      <c r="J2">
        <f>H2+I2</f>
        <v>4384804.1273015533</v>
      </c>
      <c r="K2">
        <f>-M2</f>
        <v>-2.8204294299040735</v>
      </c>
      <c r="L2">
        <f>-N2</f>
        <v>-9.4379037873862401</v>
      </c>
      <c r="M2">
        <f>-20626.5*(G2/J2)</f>
        <v>2.8204294299040735</v>
      </c>
      <c r="N2">
        <f>20626.5*(F2/J2)</f>
        <v>9.4379037873862401</v>
      </c>
      <c r="O2">
        <v>0</v>
      </c>
      <c r="P2">
        <v>0</v>
      </c>
      <c r="Q2">
        <v>0</v>
      </c>
      <c r="R2">
        <v>0</v>
      </c>
      <c r="S2" s="9">
        <v>0</v>
      </c>
      <c r="T2" s="6">
        <v>0</v>
      </c>
      <c r="U2" s="6"/>
      <c r="V2" s="9"/>
    </row>
    <row r="3" spans="1:22" x14ac:dyDescent="0.4">
      <c r="A3" s="1" t="s">
        <v>3</v>
      </c>
      <c r="B3" s="3">
        <v>5901674.7999999998</v>
      </c>
      <c r="C3" s="16">
        <v>8250289.7439999999</v>
      </c>
      <c r="D3" s="3">
        <v>5903406.5107601061</v>
      </c>
      <c r="E3" s="16">
        <v>8251696.0736577408</v>
      </c>
      <c r="F3" s="18">
        <f t="shared" ref="F3:F23" si="0">D3-B3</f>
        <v>1731.7107601063326</v>
      </c>
      <c r="G3" s="18">
        <f t="shared" ref="G3:G23" si="1">E3-C3</f>
        <v>1406.329657740891</v>
      </c>
      <c r="H3">
        <f t="shared" ref="H3:H23" si="2">F3*F3</f>
        <v>2998822.1566680521</v>
      </c>
      <c r="I3">
        <f t="shared" ref="I3:I23" si="3">G3*G3</f>
        <v>1977763.1062416115</v>
      </c>
      <c r="J3">
        <f t="shared" ref="J3:J23" si="4">H3+I3</f>
        <v>4976585.2629096638</v>
      </c>
      <c r="K3">
        <f>-O3</f>
        <v>5.8288278313215427</v>
      </c>
      <c r="L3">
        <f>-P3</f>
        <v>-7.1774379632449694</v>
      </c>
      <c r="M3">
        <v>0</v>
      </c>
      <c r="N3">
        <v>0</v>
      </c>
      <c r="O3" s="30">
        <f>-20626.5*(G3/J3)</f>
        <v>-5.8288278313215427</v>
      </c>
      <c r="P3" s="30">
        <f>20626.5*(F3/J3)</f>
        <v>7.1774379632449694</v>
      </c>
      <c r="Q3">
        <v>0</v>
      </c>
      <c r="R3">
        <v>0</v>
      </c>
      <c r="S3" s="9">
        <v>0</v>
      </c>
      <c r="T3" s="15">
        <v>0</v>
      </c>
      <c r="U3" s="17"/>
      <c r="V3" s="9"/>
    </row>
    <row r="4" spans="1:22" s="30" customFormat="1" x14ac:dyDescent="0.4">
      <c r="A4" s="26" t="s">
        <v>4</v>
      </c>
      <c r="B4" s="27">
        <v>5901674.7999999998</v>
      </c>
      <c r="C4" s="28">
        <v>8250289.7439999999</v>
      </c>
      <c r="D4" s="27">
        <v>5901414.3661048729</v>
      </c>
      <c r="E4" s="28">
        <v>8253316.1765490789</v>
      </c>
      <c r="F4" s="29">
        <f t="shared" si="0"/>
        <v>-260.43389512691647</v>
      </c>
      <c r="G4" s="29">
        <f t="shared" si="1"/>
        <v>3026.4325490789488</v>
      </c>
      <c r="H4" s="30">
        <f t="shared" si="2"/>
        <v>67825.813730977723</v>
      </c>
      <c r="I4" s="30">
        <f t="shared" si="3"/>
        <v>9159293.9741245043</v>
      </c>
      <c r="J4" s="30">
        <f t="shared" si="4"/>
        <v>9227119.7878554817</v>
      </c>
      <c r="K4" s="30">
        <f>-Q4</f>
        <v>6.7653517466781867</v>
      </c>
      <c r="L4" s="30">
        <f>-R4</f>
        <v>0.58217947326376229</v>
      </c>
      <c r="M4" s="30">
        <v>0</v>
      </c>
      <c r="N4" s="30">
        <v>0</v>
      </c>
      <c r="O4" s="30">
        <v>0</v>
      </c>
      <c r="P4" s="30">
        <v>0</v>
      </c>
      <c r="Q4" s="30">
        <f>-20626.5*(G4/J4)</f>
        <v>-6.7653517466781867</v>
      </c>
      <c r="R4" s="30">
        <f>20626.5*(F4/J4)</f>
        <v>-0.58217947326376229</v>
      </c>
      <c r="S4" s="24">
        <v>0</v>
      </c>
      <c r="T4" s="25">
        <v>0</v>
      </c>
      <c r="U4" s="31"/>
      <c r="V4" s="24"/>
    </row>
    <row r="5" spans="1:22" x14ac:dyDescent="0.4">
      <c r="A5" s="1"/>
      <c r="F5" s="18"/>
      <c r="G5" s="18"/>
      <c r="S5" s="9"/>
      <c r="T5" s="15"/>
      <c r="U5" s="17"/>
      <c r="V5" s="9"/>
    </row>
    <row r="6" spans="1:22" x14ac:dyDescent="0.4">
      <c r="A6" s="1" t="s">
        <v>5</v>
      </c>
      <c r="B6" s="3">
        <v>5903681.1200000001</v>
      </c>
      <c r="C6" s="16">
        <v>8249690.1739999996</v>
      </c>
      <c r="D6" s="3">
        <v>5901674.7999999998</v>
      </c>
      <c r="E6" s="16">
        <v>8250289.7439999999</v>
      </c>
      <c r="F6" s="18">
        <f t="shared" si="0"/>
        <v>-2006.320000000298</v>
      </c>
      <c r="G6" s="18">
        <f t="shared" si="1"/>
        <v>599.57000000029802</v>
      </c>
      <c r="H6">
        <f t="shared" si="2"/>
        <v>4025319.9424011959</v>
      </c>
      <c r="I6">
        <f t="shared" si="3"/>
        <v>359484.18490035739</v>
      </c>
      <c r="J6">
        <f t="shared" si="4"/>
        <v>4384804.1273015533</v>
      </c>
      <c r="K6">
        <f>-20626.5*(G6/J6)</f>
        <v>-2.8204294299040735</v>
      </c>
      <c r="L6">
        <f>20626.5*(F6/J6)</f>
        <v>-9.4379037873862401</v>
      </c>
      <c r="M6">
        <f>-K6</f>
        <v>2.8204294299040735</v>
      </c>
      <c r="N6">
        <f>-L6</f>
        <v>9.4379037873862401</v>
      </c>
      <c r="O6">
        <v>0</v>
      </c>
      <c r="P6">
        <v>0</v>
      </c>
      <c r="Q6">
        <v>0</v>
      </c>
      <c r="R6">
        <v>0</v>
      </c>
      <c r="S6" s="24">
        <v>0</v>
      </c>
      <c r="T6" s="15">
        <v>0</v>
      </c>
      <c r="U6" s="17"/>
      <c r="V6" s="9"/>
    </row>
    <row r="7" spans="1:22" x14ac:dyDescent="0.4">
      <c r="A7" s="1" t="s">
        <v>6</v>
      </c>
      <c r="B7" s="3">
        <v>5903681.1200000001</v>
      </c>
      <c r="C7" s="16">
        <v>8249690.1739999996</v>
      </c>
      <c r="D7" s="3">
        <v>5905156.182405076</v>
      </c>
      <c r="E7" s="16">
        <v>8253017.3373207003</v>
      </c>
      <c r="F7" s="18">
        <f t="shared" si="0"/>
        <v>1475.0624050758779</v>
      </c>
      <c r="G7" s="18">
        <f t="shared" si="1"/>
        <v>3327.163320700638</v>
      </c>
      <c r="H7">
        <f t="shared" si="2"/>
        <v>2175809.0988682332</v>
      </c>
      <c r="I7">
        <f t="shared" si="3"/>
        <v>11070015.762615696</v>
      </c>
      <c r="J7">
        <f t="shared" si="4"/>
        <v>13245824.861483928</v>
      </c>
      <c r="K7">
        <v>0</v>
      </c>
      <c r="L7">
        <v>0</v>
      </c>
      <c r="M7">
        <f>-S7</f>
        <v>5.1810842248100935</v>
      </c>
      <c r="N7">
        <f>-T7</f>
        <v>-2.2969784831421247</v>
      </c>
      <c r="O7">
        <v>0</v>
      </c>
      <c r="P7">
        <v>0</v>
      </c>
      <c r="Q7">
        <v>0</v>
      </c>
      <c r="R7">
        <v>0</v>
      </c>
      <c r="S7" s="9">
        <f>-20626.5*(G7/J7)</f>
        <v>-5.1810842248100935</v>
      </c>
      <c r="T7" s="15">
        <f>20626.5*(F7/J7)</f>
        <v>2.2969784831421247</v>
      </c>
      <c r="U7" s="17"/>
      <c r="V7" s="9"/>
    </row>
    <row r="8" spans="1:22" x14ac:dyDescent="0.4">
      <c r="A8" s="1" t="s">
        <v>7</v>
      </c>
      <c r="B8" s="3">
        <v>5903681.1200000001</v>
      </c>
      <c r="C8" s="16">
        <v>8249690.1739999996</v>
      </c>
      <c r="D8" s="3">
        <v>5903406.5107601061</v>
      </c>
      <c r="E8" s="16">
        <v>8251696.0736577408</v>
      </c>
      <c r="F8" s="18">
        <f t="shared" si="0"/>
        <v>-274.60923989396542</v>
      </c>
      <c r="G8" s="18">
        <f t="shared" si="1"/>
        <v>2005.899657741189</v>
      </c>
      <c r="H8">
        <f t="shared" si="2"/>
        <v>75410.234635141445</v>
      </c>
      <c r="I8">
        <f t="shared" si="3"/>
        <v>4023633.4369262191</v>
      </c>
      <c r="J8">
        <f t="shared" si="4"/>
        <v>4099043.6715613604</v>
      </c>
      <c r="K8">
        <v>0</v>
      </c>
      <c r="L8">
        <v>0</v>
      </c>
      <c r="M8">
        <f>-O8</f>
        <v>10.093742005592897</v>
      </c>
      <c r="N8">
        <f>-P8</f>
        <v>1.3818412148108012</v>
      </c>
      <c r="O8">
        <f>-20626.5*(G8/J8)</f>
        <v>-10.093742005592897</v>
      </c>
      <c r="P8">
        <f>20626.5*(F8/J8)</f>
        <v>-1.3818412148108012</v>
      </c>
      <c r="Q8">
        <v>0</v>
      </c>
      <c r="R8">
        <v>0</v>
      </c>
      <c r="S8" s="24">
        <v>0</v>
      </c>
      <c r="T8" s="25">
        <v>0</v>
      </c>
      <c r="U8" s="9"/>
      <c r="V8" s="9"/>
    </row>
    <row r="9" spans="1:22" x14ac:dyDescent="0.4">
      <c r="A9" s="1" t="s">
        <v>8</v>
      </c>
      <c r="B9" s="3">
        <v>5903681.1200000001</v>
      </c>
      <c r="C9" s="16">
        <v>8249690.1739999996</v>
      </c>
      <c r="D9" s="3">
        <v>5901414.3661048729</v>
      </c>
      <c r="E9" s="16">
        <v>8253316.1765490789</v>
      </c>
      <c r="F9" s="18">
        <f t="shared" si="0"/>
        <v>-2266.7538951272145</v>
      </c>
      <c r="G9" s="18">
        <f t="shared" si="1"/>
        <v>3626.0025490792468</v>
      </c>
      <c r="H9">
        <f t="shared" si="2"/>
        <v>5138173.2210743986</v>
      </c>
      <c r="I9">
        <f t="shared" si="3"/>
        <v>13147894.485929195</v>
      </c>
      <c r="J9">
        <f t="shared" si="4"/>
        <v>18286067.707003593</v>
      </c>
      <c r="K9">
        <v>0</v>
      </c>
      <c r="L9" s="9">
        <v>0</v>
      </c>
      <c r="M9" s="9">
        <f>-Q9</f>
        <v>4.0900943153534168</v>
      </c>
      <c r="N9" s="9">
        <f>-R9</f>
        <v>2.556875538633939</v>
      </c>
      <c r="O9" s="9">
        <v>0</v>
      </c>
      <c r="P9" s="24">
        <v>0</v>
      </c>
      <c r="Q9">
        <f>-20626.5*(G9/J9)</f>
        <v>-4.0900943153534168</v>
      </c>
      <c r="R9">
        <f>20626.5*(F9/J9)</f>
        <v>-2.556875538633939</v>
      </c>
      <c r="S9" s="24">
        <v>0</v>
      </c>
      <c r="T9" s="25">
        <v>0</v>
      </c>
    </row>
    <row r="10" spans="1:22" x14ac:dyDescent="0.4">
      <c r="A10" s="1"/>
      <c r="F10" s="18"/>
      <c r="G10" s="18"/>
      <c r="L10" s="9"/>
      <c r="M10" s="58"/>
      <c r="N10" s="58"/>
      <c r="O10" s="9"/>
    </row>
    <row r="11" spans="1:22" s="30" customFormat="1" x14ac:dyDescent="0.4">
      <c r="A11" s="26" t="s">
        <v>9</v>
      </c>
      <c r="B11" s="27">
        <v>5903406.5107601061</v>
      </c>
      <c r="C11" s="28">
        <v>8251696.0736577408</v>
      </c>
      <c r="D11" s="27">
        <v>5901414.3661048729</v>
      </c>
      <c r="E11" s="28">
        <v>8253316.1765490789</v>
      </c>
      <c r="F11" s="29">
        <f t="shared" si="0"/>
        <v>-1992.1446552332491</v>
      </c>
      <c r="G11" s="29">
        <f t="shared" si="1"/>
        <v>1620.1028913380578</v>
      </c>
      <c r="H11" s="30">
        <f t="shared" si="2"/>
        <v>3968640.3273744006</v>
      </c>
      <c r="I11" s="30">
        <f t="shared" si="3"/>
        <v>2624733.3785219346</v>
      </c>
      <c r="J11" s="30">
        <f t="shared" si="4"/>
        <v>6593373.7058963347</v>
      </c>
      <c r="K11" s="30">
        <v>0</v>
      </c>
      <c r="L11" s="24">
        <v>0</v>
      </c>
      <c r="M11" s="32">
        <v>0</v>
      </c>
      <c r="N11" s="32">
        <v>0</v>
      </c>
      <c r="O11" s="24">
        <f>-Q11</f>
        <v>5.0682782106374749</v>
      </c>
      <c r="P11" s="24">
        <f>-R11</f>
        <v>6.2321617982038093</v>
      </c>
      <c r="Q11" s="30">
        <f>-20626.5*(G11/J11)</f>
        <v>-5.0682782106374749</v>
      </c>
      <c r="R11" s="30">
        <f>20626.5*(F11/J11)</f>
        <v>-6.2321617982038093</v>
      </c>
      <c r="S11" s="30">
        <v>0</v>
      </c>
      <c r="T11" s="25">
        <v>0</v>
      </c>
    </row>
    <row r="12" spans="1:22" x14ac:dyDescent="0.4">
      <c r="A12" s="1" t="s">
        <v>10</v>
      </c>
      <c r="B12" s="3">
        <v>5903406.5107601061</v>
      </c>
      <c r="C12" s="16">
        <v>8251696.0736577408</v>
      </c>
      <c r="D12" s="3">
        <v>5901674.7999999998</v>
      </c>
      <c r="E12" s="16">
        <v>8250289.7439999999</v>
      </c>
      <c r="F12" s="18">
        <f t="shared" si="0"/>
        <v>-1731.7107601063326</v>
      </c>
      <c r="G12" s="18">
        <f t="shared" si="1"/>
        <v>-1406.329657740891</v>
      </c>
      <c r="H12">
        <f t="shared" si="2"/>
        <v>2998822.1566680521</v>
      </c>
      <c r="I12">
        <f t="shared" si="3"/>
        <v>1977763.1062416115</v>
      </c>
      <c r="J12">
        <f t="shared" si="4"/>
        <v>4976585.2629096638</v>
      </c>
      <c r="K12">
        <f>-20626.5*(G12/J12)</f>
        <v>5.8288278313215427</v>
      </c>
      <c r="L12" s="9">
        <f>20626.5*(F12/J12)</f>
        <v>-7.1774379632449694</v>
      </c>
      <c r="M12" s="15">
        <v>0</v>
      </c>
      <c r="N12" s="17">
        <v>0</v>
      </c>
      <c r="O12" s="9">
        <f>-K12</f>
        <v>-5.8288278313215427</v>
      </c>
      <c r="P12" s="9">
        <f>-L12</f>
        <v>7.1774379632449694</v>
      </c>
      <c r="Q12">
        <v>0</v>
      </c>
      <c r="R12">
        <v>0</v>
      </c>
      <c r="S12">
        <v>0</v>
      </c>
      <c r="T12" s="25">
        <v>0</v>
      </c>
    </row>
    <row r="13" spans="1:22" x14ac:dyDescent="0.4">
      <c r="A13" s="1" t="s">
        <v>11</v>
      </c>
      <c r="B13" s="3">
        <v>5903406.5107601061</v>
      </c>
      <c r="C13" s="16">
        <v>8251696.0736577408</v>
      </c>
      <c r="D13" s="3">
        <v>5903681.1200000001</v>
      </c>
      <c r="E13" s="16">
        <v>8249690.1739999996</v>
      </c>
      <c r="F13" s="18">
        <f t="shared" si="0"/>
        <v>274.60923989396542</v>
      </c>
      <c r="G13" s="18">
        <f t="shared" si="1"/>
        <v>-2005.899657741189</v>
      </c>
      <c r="H13">
        <f t="shared" si="2"/>
        <v>75410.234635141445</v>
      </c>
      <c r="I13">
        <f t="shared" si="3"/>
        <v>4023633.4369262191</v>
      </c>
      <c r="J13">
        <f t="shared" si="4"/>
        <v>4099043.6715613604</v>
      </c>
      <c r="K13">
        <v>0</v>
      </c>
      <c r="L13" s="9">
        <v>0</v>
      </c>
      <c r="M13" s="38">
        <f>-20626.5*(G13/J13)</f>
        <v>10.093742005592897</v>
      </c>
      <c r="N13" s="17">
        <f>20626.5*(F13/J13)</f>
        <v>1.3818412148108012</v>
      </c>
      <c r="O13" s="17">
        <f>-M13</f>
        <v>-10.093742005592897</v>
      </c>
      <c r="P13" s="18">
        <f>-N13</f>
        <v>-1.3818412148108012</v>
      </c>
      <c r="Q13">
        <v>0</v>
      </c>
      <c r="R13">
        <v>0</v>
      </c>
      <c r="S13">
        <v>0</v>
      </c>
      <c r="T13">
        <v>0</v>
      </c>
    </row>
    <row r="14" spans="1:22" x14ac:dyDescent="0.4">
      <c r="A14" s="1" t="s">
        <v>12</v>
      </c>
      <c r="B14" s="3">
        <v>5903406.5107601061</v>
      </c>
      <c r="C14" s="16">
        <v>8251696.0736577408</v>
      </c>
      <c r="D14" s="3">
        <v>5905156.182405076</v>
      </c>
      <c r="E14" s="16">
        <v>8253017.3373207003</v>
      </c>
      <c r="F14" s="18">
        <f t="shared" si="0"/>
        <v>1749.6716449698433</v>
      </c>
      <c r="G14" s="18">
        <f t="shared" si="1"/>
        <v>1321.263662959449</v>
      </c>
      <c r="H14">
        <f t="shared" si="2"/>
        <v>3061350.8652114775</v>
      </c>
      <c r="I14">
        <f t="shared" si="3"/>
        <v>1745737.6670570204</v>
      </c>
      <c r="J14">
        <f t="shared" si="4"/>
        <v>4807088.5322684981</v>
      </c>
      <c r="K14">
        <v>0</v>
      </c>
      <c r="L14" s="24">
        <v>0</v>
      </c>
      <c r="M14" s="15">
        <v>0</v>
      </c>
      <c r="N14" s="17">
        <v>0</v>
      </c>
      <c r="O14" s="9">
        <f>-S14</f>
        <v>5.6693453347263771</v>
      </c>
      <c r="P14" s="9">
        <f>-T14</f>
        <v>-7.5075800960835526</v>
      </c>
      <c r="Q14" s="24">
        <v>0</v>
      </c>
      <c r="R14" s="24">
        <v>0</v>
      </c>
      <c r="S14">
        <f>-20626.5*(G14/J14)</f>
        <v>-5.6693453347263771</v>
      </c>
      <c r="T14">
        <f>20626.5*(F14/J14)</f>
        <v>7.5075800960835526</v>
      </c>
    </row>
    <row r="15" spans="1:22" x14ac:dyDescent="0.4">
      <c r="A15" s="1"/>
      <c r="F15" s="18"/>
      <c r="G15" s="18"/>
      <c r="L15" s="9"/>
      <c r="M15" s="15"/>
      <c r="N15" s="17"/>
      <c r="O15" s="9"/>
    </row>
    <row r="16" spans="1:22" s="30" customFormat="1" x14ac:dyDescent="0.4">
      <c r="A16" s="26" t="s">
        <v>13</v>
      </c>
      <c r="B16" s="27">
        <v>5901414.3661048729</v>
      </c>
      <c r="C16" s="28">
        <v>8253316.1765490789</v>
      </c>
      <c r="D16" s="27">
        <v>5901674.7999999998</v>
      </c>
      <c r="E16" s="28">
        <v>8250289.7439999999</v>
      </c>
      <c r="F16" s="29">
        <f t="shared" si="0"/>
        <v>260.43389512691647</v>
      </c>
      <c r="G16" s="29">
        <f t="shared" si="1"/>
        <v>-3026.4325490789488</v>
      </c>
      <c r="H16" s="30">
        <f t="shared" si="2"/>
        <v>67825.813730977723</v>
      </c>
      <c r="I16" s="30">
        <f t="shared" si="3"/>
        <v>9159293.9741245043</v>
      </c>
      <c r="J16" s="30">
        <f t="shared" si="4"/>
        <v>9227119.7878554817</v>
      </c>
      <c r="K16" s="30">
        <f>-20626.5*(G16/J16)</f>
        <v>6.7653517466781867</v>
      </c>
      <c r="L16" s="24">
        <f>20626.5*(F16/J16)</f>
        <v>0.58217947326376229</v>
      </c>
      <c r="M16" s="25">
        <v>0</v>
      </c>
      <c r="N16" s="31">
        <v>0</v>
      </c>
      <c r="O16" s="24">
        <v>0</v>
      </c>
      <c r="P16" s="30">
        <v>0</v>
      </c>
      <c r="Q16" s="30">
        <f>-K16</f>
        <v>-6.7653517466781867</v>
      </c>
      <c r="R16" s="30">
        <f>-L16</f>
        <v>-0.58217947326376229</v>
      </c>
      <c r="S16" s="30">
        <v>0</v>
      </c>
      <c r="T16" s="30">
        <v>0</v>
      </c>
    </row>
    <row r="17" spans="1:20" x14ac:dyDescent="0.4">
      <c r="A17" s="1" t="s">
        <v>14</v>
      </c>
      <c r="B17" s="3">
        <v>5901414.3661048729</v>
      </c>
      <c r="C17" s="16">
        <v>8253316.1765490789</v>
      </c>
      <c r="D17" s="3">
        <v>5903681.1200000001</v>
      </c>
      <c r="E17" s="16">
        <v>8249690.1739999996</v>
      </c>
      <c r="F17" s="18">
        <f t="shared" si="0"/>
        <v>2266.7538951272145</v>
      </c>
      <c r="G17" s="18">
        <f t="shared" si="1"/>
        <v>-3626.0025490792468</v>
      </c>
      <c r="H17">
        <f t="shared" si="2"/>
        <v>5138173.2210743986</v>
      </c>
      <c r="I17">
        <f t="shared" si="3"/>
        <v>13147894.485929195</v>
      </c>
      <c r="J17">
        <f t="shared" si="4"/>
        <v>18286067.707003593</v>
      </c>
      <c r="K17">
        <v>0</v>
      </c>
      <c r="L17" s="9">
        <v>0</v>
      </c>
      <c r="M17" s="9">
        <f>-20626.5*(G17/J17)</f>
        <v>4.0900943153534168</v>
      </c>
      <c r="N17" s="9">
        <f>20626.5*(F17/J17)</f>
        <v>2.556875538633939</v>
      </c>
      <c r="O17" s="9">
        <v>0</v>
      </c>
      <c r="P17" s="24">
        <v>0</v>
      </c>
      <c r="Q17">
        <f>-M17</f>
        <v>-4.0900943153534168</v>
      </c>
      <c r="R17">
        <f>-N17</f>
        <v>-2.556875538633939</v>
      </c>
      <c r="S17">
        <v>0</v>
      </c>
      <c r="T17">
        <v>0</v>
      </c>
    </row>
    <row r="18" spans="1:20" s="30" customFormat="1" x14ac:dyDescent="0.4">
      <c r="A18" s="26" t="s">
        <v>15</v>
      </c>
      <c r="B18" s="27">
        <v>5901414.3661048729</v>
      </c>
      <c r="C18" s="28">
        <v>8253316.1765490789</v>
      </c>
      <c r="D18" s="27">
        <v>5903406.5107601061</v>
      </c>
      <c r="E18" s="28">
        <v>8251696.0736577408</v>
      </c>
      <c r="F18" s="29">
        <f t="shared" si="0"/>
        <v>1992.1446552332491</v>
      </c>
      <c r="G18" s="29">
        <f t="shared" si="1"/>
        <v>-1620.1028913380578</v>
      </c>
      <c r="H18" s="30">
        <f t="shared" si="2"/>
        <v>3968640.3273744006</v>
      </c>
      <c r="I18" s="30">
        <f t="shared" si="3"/>
        <v>2624733.3785219346</v>
      </c>
      <c r="J18" s="30">
        <f t="shared" si="4"/>
        <v>6593373.7058963347</v>
      </c>
      <c r="K18" s="30">
        <v>0</v>
      </c>
      <c r="L18" s="24">
        <v>0</v>
      </c>
      <c r="M18" s="30">
        <v>0</v>
      </c>
      <c r="N18" s="30">
        <v>0</v>
      </c>
      <c r="O18" s="30">
        <f>-20626.5*(G18/J18)</f>
        <v>5.0682782106374749</v>
      </c>
      <c r="P18" s="30">
        <f>20626.5*(F18/J18)</f>
        <v>6.2321617982038093</v>
      </c>
      <c r="Q18" s="30">
        <f>-O18</f>
        <v>-5.0682782106374749</v>
      </c>
      <c r="R18" s="30">
        <f>-P18</f>
        <v>-6.2321617982038093</v>
      </c>
      <c r="S18" s="30">
        <v>0</v>
      </c>
      <c r="T18" s="30">
        <v>0</v>
      </c>
    </row>
    <row r="19" spans="1:20" x14ac:dyDescent="0.4">
      <c r="A19" s="1" t="s">
        <v>16</v>
      </c>
      <c r="B19" s="3">
        <v>5901414.3661048729</v>
      </c>
      <c r="C19" s="16">
        <v>8253316.1765490789</v>
      </c>
      <c r="D19" s="3">
        <v>5905156.182405076</v>
      </c>
      <c r="E19" s="16">
        <v>8253017.3373207003</v>
      </c>
      <c r="F19" s="18">
        <f t="shared" si="0"/>
        <v>3741.8163002030924</v>
      </c>
      <c r="G19" s="18">
        <f t="shared" si="1"/>
        <v>-298.83922837860882</v>
      </c>
      <c r="H19">
        <f t="shared" si="2"/>
        <v>14001189.224465558</v>
      </c>
      <c r="I19">
        <f t="shared" si="3"/>
        <v>89304.884417922323</v>
      </c>
      <c r="J19">
        <f t="shared" si="4"/>
        <v>14090494.108883481</v>
      </c>
      <c r="K19" s="30">
        <v>0</v>
      </c>
      <c r="L19" s="24">
        <v>0</v>
      </c>
      <c r="M19" s="25">
        <v>0</v>
      </c>
      <c r="N19" s="31">
        <v>0</v>
      </c>
      <c r="O19" s="24">
        <v>0</v>
      </c>
      <c r="P19" s="24">
        <v>0</v>
      </c>
      <c r="Q19">
        <f>-S19</f>
        <v>-0.43745856579047998</v>
      </c>
      <c r="R19">
        <f>-T19</f>
        <v>-5.4774923661108437</v>
      </c>
      <c r="S19">
        <f>-20626.5*(G19/J19)</f>
        <v>0.43745856579047998</v>
      </c>
      <c r="T19">
        <f>20626.5*(F19/J19)</f>
        <v>5.4774923661108437</v>
      </c>
    </row>
    <row r="20" spans="1:20" x14ac:dyDescent="0.4">
      <c r="A20" s="1"/>
      <c r="F20" s="18"/>
      <c r="G20" s="18"/>
    </row>
    <row r="21" spans="1:20" x14ac:dyDescent="0.4">
      <c r="A21" s="1" t="s">
        <v>17</v>
      </c>
      <c r="B21" s="3">
        <v>5905156.182405076</v>
      </c>
      <c r="C21" s="16">
        <v>8253017.3373207003</v>
      </c>
      <c r="D21" s="3">
        <v>5901414.3661048729</v>
      </c>
      <c r="E21" s="16">
        <v>8253316.1765490789</v>
      </c>
      <c r="F21" s="18">
        <f t="shared" si="0"/>
        <v>-3741.8163002030924</v>
      </c>
      <c r="G21" s="18">
        <f t="shared" si="1"/>
        <v>298.83922837860882</v>
      </c>
      <c r="H21">
        <f t="shared" si="2"/>
        <v>14001189.224465558</v>
      </c>
      <c r="I21">
        <f t="shared" si="3"/>
        <v>89304.884417922323</v>
      </c>
      <c r="J21">
        <f t="shared" si="4"/>
        <v>14090494.108883481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f>-20626.5*(G21/J21)</f>
        <v>-0.43745856579047998</v>
      </c>
      <c r="R21">
        <f>20626.5*(F21/J21)</f>
        <v>-5.4774923661108437</v>
      </c>
      <c r="S21">
        <f>-Q21</f>
        <v>0.43745856579047998</v>
      </c>
      <c r="T21">
        <f>-R21</f>
        <v>5.4774923661108437</v>
      </c>
    </row>
    <row r="22" spans="1:20" x14ac:dyDescent="0.4">
      <c r="A22" s="1" t="s">
        <v>18</v>
      </c>
      <c r="B22" s="3">
        <v>5905156.182405076</v>
      </c>
      <c r="C22" s="16">
        <v>8253017.3373207003</v>
      </c>
      <c r="D22" s="3">
        <v>5903406.5107601061</v>
      </c>
      <c r="E22" s="16">
        <v>8251696.0736577408</v>
      </c>
      <c r="F22" s="18">
        <f t="shared" si="0"/>
        <v>-1749.6716449698433</v>
      </c>
      <c r="G22" s="18">
        <f t="shared" si="1"/>
        <v>-1321.263662959449</v>
      </c>
      <c r="H22">
        <f t="shared" si="2"/>
        <v>3061350.8652114775</v>
      </c>
      <c r="I22">
        <f t="shared" si="3"/>
        <v>1745737.6670570204</v>
      </c>
      <c r="J22">
        <f t="shared" si="4"/>
        <v>4807088.5322684981</v>
      </c>
      <c r="K22">
        <v>0</v>
      </c>
      <c r="L22">
        <v>0</v>
      </c>
      <c r="M22">
        <v>0</v>
      </c>
      <c r="N22">
        <v>0</v>
      </c>
      <c r="O22">
        <f>-20626.5*(G22/J22)</f>
        <v>5.6693453347263771</v>
      </c>
      <c r="P22">
        <f>20626.5*(F22/J22)</f>
        <v>-7.5075800960835526</v>
      </c>
      <c r="Q22">
        <v>0</v>
      </c>
      <c r="R22">
        <v>0</v>
      </c>
      <c r="S22">
        <f>-O22</f>
        <v>-5.6693453347263771</v>
      </c>
      <c r="T22">
        <f>-P22</f>
        <v>7.5075800960835526</v>
      </c>
    </row>
    <row r="23" spans="1:20" x14ac:dyDescent="0.4">
      <c r="A23" s="1" t="s">
        <v>19</v>
      </c>
      <c r="B23" s="3">
        <v>5905156.182405076</v>
      </c>
      <c r="C23" s="16">
        <v>8253017.3373207003</v>
      </c>
      <c r="D23" s="3">
        <v>5903681.1200000001</v>
      </c>
      <c r="E23" s="16">
        <v>8249690.1739999996</v>
      </c>
      <c r="F23" s="18">
        <f t="shared" si="0"/>
        <v>-1475.0624050758779</v>
      </c>
      <c r="G23" s="18">
        <f t="shared" si="1"/>
        <v>-3327.163320700638</v>
      </c>
      <c r="H23">
        <f t="shared" si="2"/>
        <v>2175809.0988682332</v>
      </c>
      <c r="I23">
        <f t="shared" si="3"/>
        <v>11070015.762615696</v>
      </c>
      <c r="J23">
        <f t="shared" si="4"/>
        <v>13245824.861483928</v>
      </c>
      <c r="K23">
        <v>0</v>
      </c>
      <c r="L23">
        <v>0</v>
      </c>
      <c r="M23">
        <f>-20626.5*(G23/J23)</f>
        <v>5.1810842248100935</v>
      </c>
      <c r="N23">
        <f>20626.5*(F23/J23)</f>
        <v>-2.2969784831421247</v>
      </c>
      <c r="O23">
        <v>0</v>
      </c>
      <c r="P23">
        <v>0</v>
      </c>
      <c r="Q23">
        <v>0</v>
      </c>
      <c r="R23">
        <v>0</v>
      </c>
      <c r="S23">
        <f>-M23</f>
        <v>-5.1810842248100935</v>
      </c>
      <c r="T23">
        <f>-N23</f>
        <v>2.2969784831421247</v>
      </c>
    </row>
    <row r="24" spans="1:20" x14ac:dyDescent="0.4">
      <c r="A24" s="4"/>
    </row>
    <row r="28" spans="1:20" x14ac:dyDescent="0.4">
      <c r="G28" s="58"/>
      <c r="H28" s="58"/>
    </row>
    <row r="29" spans="1:20" x14ac:dyDescent="0.4">
      <c r="G29" s="6"/>
      <c r="H29" s="6"/>
    </row>
    <row r="30" spans="1:20" x14ac:dyDescent="0.4">
      <c r="G30" s="15"/>
      <c r="H30" s="17"/>
    </row>
    <row r="31" spans="1:20" x14ac:dyDescent="0.4">
      <c r="G31" s="15"/>
      <c r="H31" s="17"/>
    </row>
    <row r="32" spans="1:20" x14ac:dyDescent="0.4">
      <c r="G32" s="15"/>
      <c r="H32" s="17"/>
    </row>
    <row r="33" spans="7:8" x14ac:dyDescent="0.4">
      <c r="G33" s="15"/>
      <c r="H33" s="17"/>
    </row>
    <row r="34" spans="7:8" x14ac:dyDescent="0.4">
      <c r="G34" s="15"/>
      <c r="H34" s="17"/>
    </row>
  </sheetData>
  <mergeCells count="2">
    <mergeCell ref="M10:N10"/>
    <mergeCell ref="G28:H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M2" sqref="M2"/>
    </sheetView>
  </sheetViews>
  <sheetFormatPr defaultRowHeight="14.6" x14ac:dyDescent="0.4"/>
  <cols>
    <col min="1" max="1" width="12.15234375" bestFit="1" customWidth="1"/>
    <col min="14" max="14" width="9.3046875" style="24"/>
  </cols>
  <sheetData>
    <row r="1" spans="1:14" x14ac:dyDescent="0.4">
      <c r="A1" s="4" t="s">
        <v>0</v>
      </c>
      <c r="B1" s="20" t="s">
        <v>44</v>
      </c>
      <c r="C1" s="20" t="s">
        <v>45</v>
      </c>
      <c r="D1" s="20" t="s">
        <v>46</v>
      </c>
      <c r="E1" s="20" t="s">
        <v>47</v>
      </c>
      <c r="F1" s="20" t="s">
        <v>48</v>
      </c>
      <c r="G1" s="19" t="str">
        <f>Sheet2!O1</f>
        <v>δX3</v>
      </c>
      <c r="H1" s="19" t="str">
        <f>Sheet2!P1</f>
        <v>δY3</v>
      </c>
      <c r="I1" s="19" t="str">
        <f>Sheet2!Q1</f>
        <v>δX4</v>
      </c>
      <c r="J1" s="19" t="str">
        <f>Sheet2!R1</f>
        <v>δY4</v>
      </c>
      <c r="K1" s="19" t="str">
        <f>Sheet2!S1</f>
        <v>δX5</v>
      </c>
      <c r="L1" s="19" t="str">
        <f>Sheet2!T1</f>
        <v>δY5</v>
      </c>
      <c r="M1" s="33" t="s">
        <v>50</v>
      </c>
      <c r="N1" s="99" t="s">
        <v>49</v>
      </c>
    </row>
    <row r="2" spans="1:14" x14ac:dyDescent="0.4">
      <c r="A2" s="1" t="s">
        <v>2</v>
      </c>
      <c r="B2" s="19">
        <v>-1</v>
      </c>
      <c r="C2" s="19">
        <v>0</v>
      </c>
      <c r="D2" s="19">
        <v>0</v>
      </c>
      <c r="E2" s="19">
        <v>0</v>
      </c>
      <c r="F2" s="19">
        <v>0</v>
      </c>
      <c r="G2" s="19">
        <f>Sheet2!O2</f>
        <v>0</v>
      </c>
      <c r="H2" s="19">
        <f>Sheet2!P2</f>
        <v>0</v>
      </c>
      <c r="I2" s="19">
        <f>Sheet2!Q2</f>
        <v>0</v>
      </c>
      <c r="J2" s="19">
        <f>Sheet2!R2</f>
        <v>0</v>
      </c>
      <c r="K2" s="19">
        <f>Sheet2!S2</f>
        <v>0</v>
      </c>
      <c r="L2" s="19">
        <f>Sheet2!T2</f>
        <v>0</v>
      </c>
      <c r="M2">
        <f>'Своб.  '!H3</f>
        <v>1.9777776839873695</v>
      </c>
    </row>
    <row r="3" spans="1:14" x14ac:dyDescent="0.4">
      <c r="A3" s="1" t="s">
        <v>3</v>
      </c>
      <c r="B3" s="19">
        <v>-1</v>
      </c>
      <c r="C3" s="19">
        <v>0</v>
      </c>
      <c r="D3" s="19">
        <v>0</v>
      </c>
      <c r="E3" s="19">
        <v>0</v>
      </c>
      <c r="F3" s="19">
        <v>0</v>
      </c>
      <c r="G3" s="19">
        <f>Sheet2!O3</f>
        <v>-5.8288278313215427</v>
      </c>
      <c r="H3" s="19">
        <f>Sheet2!P3</f>
        <v>7.1774379632449694</v>
      </c>
      <c r="I3" s="19">
        <f>Sheet2!Q3</f>
        <v>0</v>
      </c>
      <c r="J3" s="19">
        <f>Sheet2!R3</f>
        <v>0</v>
      </c>
      <c r="K3" s="19">
        <f>Sheet2!S3</f>
        <v>0</v>
      </c>
      <c r="L3" s="19">
        <f>Sheet2!T3</f>
        <v>0</v>
      </c>
      <c r="M3">
        <f>'Своб.  '!H4</f>
        <v>-1.938888863963939</v>
      </c>
    </row>
    <row r="4" spans="1:14" x14ac:dyDescent="0.4">
      <c r="A4" s="26" t="s">
        <v>4</v>
      </c>
      <c r="B4" s="19">
        <v>-1</v>
      </c>
      <c r="C4" s="19">
        <v>0</v>
      </c>
      <c r="D4" s="19">
        <v>0</v>
      </c>
      <c r="E4" s="19">
        <v>0</v>
      </c>
      <c r="F4" s="19">
        <v>0</v>
      </c>
      <c r="G4" s="19">
        <f>Sheet2!O4</f>
        <v>0</v>
      </c>
      <c r="H4" s="19">
        <f>Sheet2!P4</f>
        <v>0</v>
      </c>
      <c r="I4" s="19">
        <f>Sheet2!Q4</f>
        <v>-6.7653517466781867</v>
      </c>
      <c r="J4" s="19">
        <f>Sheet2!R4</f>
        <v>-0.58217947326376229</v>
      </c>
      <c r="K4" s="19">
        <f>Sheet2!S4</f>
        <v>0</v>
      </c>
      <c r="L4" s="19">
        <f>Sheet2!T4</f>
        <v>0</v>
      </c>
      <c r="M4">
        <f>'Своб.  '!H5</f>
        <v>-3.8888819921112372E-2</v>
      </c>
    </row>
    <row r="5" spans="1:14" x14ac:dyDescent="0.4">
      <c r="A5" s="39" t="s">
        <v>52</v>
      </c>
      <c r="B5" s="19">
        <f t="shared" ref="B5:M5" si="0">SUM(B2:B4)</f>
        <v>-3</v>
      </c>
      <c r="C5" s="19">
        <f t="shared" si="0"/>
        <v>0</v>
      </c>
      <c r="D5" s="19">
        <f t="shared" si="0"/>
        <v>0</v>
      </c>
      <c r="E5" s="19">
        <f t="shared" si="0"/>
        <v>0</v>
      </c>
      <c r="F5" s="19">
        <f t="shared" si="0"/>
        <v>0</v>
      </c>
      <c r="G5" s="19">
        <f t="shared" si="0"/>
        <v>-5.8288278313215427</v>
      </c>
      <c r="H5" s="19">
        <f t="shared" si="0"/>
        <v>7.1774379632449694</v>
      </c>
      <c r="I5" s="19">
        <f t="shared" si="0"/>
        <v>-6.7653517466781867</v>
      </c>
      <c r="J5" s="19">
        <f t="shared" si="0"/>
        <v>-0.58217947326376229</v>
      </c>
      <c r="K5" s="19">
        <f t="shared" si="0"/>
        <v>0</v>
      </c>
      <c r="L5" s="19">
        <f t="shared" si="0"/>
        <v>0</v>
      </c>
      <c r="M5" s="19">
        <f t="shared" si="0"/>
        <v>1.0231815394945443E-10</v>
      </c>
      <c r="N5" s="24">
        <f>1/B5</f>
        <v>-0.33333333333333331</v>
      </c>
    </row>
    <row r="6" spans="1:14" x14ac:dyDescent="0.4">
      <c r="A6" s="1" t="s">
        <v>5</v>
      </c>
      <c r="B6" s="19">
        <v>0</v>
      </c>
      <c r="C6" s="19">
        <v>-1</v>
      </c>
      <c r="D6" s="19">
        <v>0</v>
      </c>
      <c r="E6" s="19">
        <v>0</v>
      </c>
      <c r="F6" s="19">
        <v>0</v>
      </c>
      <c r="G6" s="19">
        <f>Sheet2!O6</f>
        <v>0</v>
      </c>
      <c r="H6" s="19">
        <f>Sheet2!P6</f>
        <v>0</v>
      </c>
      <c r="I6" s="19">
        <f>Sheet2!Q6</f>
        <v>0</v>
      </c>
      <c r="J6" s="19">
        <f>Sheet2!R6</f>
        <v>0</v>
      </c>
      <c r="K6" s="19">
        <f>Sheet2!S6</f>
        <v>0</v>
      </c>
      <c r="L6" s="19">
        <f>Sheet2!T6</f>
        <v>0</v>
      </c>
      <c r="M6">
        <f>'Своб.  '!H7</f>
        <v>-5.0250077993041486E-2</v>
      </c>
    </row>
    <row r="7" spans="1:14" x14ac:dyDescent="0.4">
      <c r="A7" s="26" t="s">
        <v>6</v>
      </c>
      <c r="B7" s="19">
        <v>0</v>
      </c>
      <c r="C7" s="19">
        <v>-1</v>
      </c>
      <c r="D7" s="19">
        <v>0</v>
      </c>
      <c r="E7" s="19">
        <v>0</v>
      </c>
      <c r="F7" s="19">
        <v>0</v>
      </c>
      <c r="G7" s="19">
        <f>Sheet2!O7</f>
        <v>0</v>
      </c>
      <c r="H7" s="19">
        <f>Sheet2!P7</f>
        <v>0</v>
      </c>
      <c r="I7" s="19">
        <f>Sheet2!Q7</f>
        <v>0</v>
      </c>
      <c r="J7" s="19">
        <f>Sheet2!R7</f>
        <v>0</v>
      </c>
      <c r="K7" s="19">
        <f>Sheet2!S7</f>
        <v>-5.1810842248100935</v>
      </c>
      <c r="L7" s="19">
        <f>Sheet2!T7</f>
        <v>2.2969784831421247</v>
      </c>
      <c r="M7">
        <f>'Своб.  '!H8</f>
        <v>-0.99991668592451788</v>
      </c>
    </row>
    <row r="8" spans="1:14" x14ac:dyDescent="0.4">
      <c r="A8" s="1" t="s">
        <v>7</v>
      </c>
      <c r="B8" s="19">
        <v>0</v>
      </c>
      <c r="C8" s="19">
        <v>-1</v>
      </c>
      <c r="D8" s="19">
        <v>0</v>
      </c>
      <c r="E8" s="19">
        <v>0</v>
      </c>
      <c r="F8" s="19">
        <v>0</v>
      </c>
      <c r="G8" s="19">
        <f>Sheet2!O8</f>
        <v>-10.093742005592897</v>
      </c>
      <c r="H8" s="19">
        <f>Sheet2!P8</f>
        <v>-1.3818412148108012</v>
      </c>
      <c r="I8" s="19">
        <f>Sheet2!Q8</f>
        <v>0</v>
      </c>
      <c r="J8" s="19">
        <f>Sheet2!R8</f>
        <v>0</v>
      </c>
      <c r="K8" s="19">
        <f>Sheet2!S8</f>
        <v>0</v>
      </c>
      <c r="L8" s="19">
        <f>Sheet2!T8</f>
        <v>0</v>
      </c>
      <c r="M8">
        <f>'Своб.  '!H9</f>
        <v>0.98341684184788392</v>
      </c>
    </row>
    <row r="9" spans="1:14" x14ac:dyDescent="0.4">
      <c r="A9" s="26" t="s">
        <v>8</v>
      </c>
      <c r="B9" s="19">
        <v>0</v>
      </c>
      <c r="C9" s="19">
        <v>-1</v>
      </c>
      <c r="D9" s="19">
        <v>0</v>
      </c>
      <c r="E9" s="19">
        <v>0</v>
      </c>
      <c r="F9" s="19">
        <v>0</v>
      </c>
      <c r="G9" s="19">
        <f>Sheet2!O9</f>
        <v>0</v>
      </c>
      <c r="H9" s="19">
        <f>Sheet2!P9</f>
        <v>0</v>
      </c>
      <c r="I9" s="19">
        <f>Sheet2!Q9</f>
        <v>-4.0900943153534168</v>
      </c>
      <c r="J9" s="19">
        <f>Sheet2!R9</f>
        <v>-2.556875538633939</v>
      </c>
      <c r="K9" s="19">
        <f>Sheet2!S9</f>
        <v>0</v>
      </c>
      <c r="L9" s="19">
        <f>Sheet2!T9</f>
        <v>0</v>
      </c>
      <c r="M9">
        <f>'Своб.  '!H10</f>
        <v>6.6749921916198218E-2</v>
      </c>
    </row>
    <row r="10" spans="1:14" x14ac:dyDescent="0.4">
      <c r="A10" s="39" t="s">
        <v>52</v>
      </c>
      <c r="B10" s="19">
        <f t="shared" ref="B10:M10" si="1">SUM(B6:B9)</f>
        <v>0</v>
      </c>
      <c r="C10" s="19">
        <f t="shared" si="1"/>
        <v>-4</v>
      </c>
      <c r="D10" s="19">
        <f t="shared" si="1"/>
        <v>0</v>
      </c>
      <c r="E10" s="19">
        <f t="shared" si="1"/>
        <v>0</v>
      </c>
      <c r="F10" s="19">
        <f t="shared" si="1"/>
        <v>0</v>
      </c>
      <c r="G10" s="19">
        <f t="shared" si="1"/>
        <v>-10.093742005592897</v>
      </c>
      <c r="H10" s="19">
        <f t="shared" si="1"/>
        <v>-1.3818412148108012</v>
      </c>
      <c r="I10" s="19">
        <f t="shared" si="1"/>
        <v>-4.0900943153534168</v>
      </c>
      <c r="J10" s="19">
        <f t="shared" si="1"/>
        <v>-2.556875538633939</v>
      </c>
      <c r="K10" s="19">
        <f t="shared" si="1"/>
        <v>-5.1810842248100935</v>
      </c>
      <c r="L10" s="19">
        <f t="shared" si="1"/>
        <v>2.2969784831421247</v>
      </c>
      <c r="M10" s="19">
        <f t="shared" si="1"/>
        <v>-1.5347723092418164E-10</v>
      </c>
      <c r="N10" s="24">
        <f>1/C10</f>
        <v>-0.25</v>
      </c>
    </row>
    <row r="11" spans="1:14" x14ac:dyDescent="0.4">
      <c r="A11" s="26" t="s">
        <v>9</v>
      </c>
      <c r="B11" s="19">
        <v>0</v>
      </c>
      <c r="C11" s="19">
        <v>0</v>
      </c>
      <c r="D11" s="19">
        <v>-1</v>
      </c>
      <c r="E11" s="19">
        <v>0</v>
      </c>
      <c r="F11" s="19">
        <v>0</v>
      </c>
      <c r="G11" s="19">
        <f>Sheet2!O11</f>
        <v>5.0682782106374749</v>
      </c>
      <c r="H11" s="19">
        <f>Sheet2!P11</f>
        <v>6.2321617982038093</v>
      </c>
      <c r="I11" s="19">
        <f>Sheet2!Q11</f>
        <v>-5.0682782106374749</v>
      </c>
      <c r="J11" s="19">
        <f>Sheet2!R11</f>
        <v>-6.2321617982038093</v>
      </c>
      <c r="K11" s="19">
        <f>Sheet2!S11</f>
        <v>0</v>
      </c>
      <c r="L11" s="19">
        <f>Sheet2!T11</f>
        <v>0</v>
      </c>
      <c r="M11">
        <f>'Своб.  '!H12</f>
        <v>-2.0125000350617483</v>
      </c>
    </row>
    <row r="12" spans="1:14" x14ac:dyDescent="0.4">
      <c r="A12" s="1" t="s">
        <v>10</v>
      </c>
      <c r="B12" s="19">
        <v>0</v>
      </c>
      <c r="C12" s="19">
        <v>0</v>
      </c>
      <c r="D12" s="19">
        <v>-1</v>
      </c>
      <c r="E12" s="19">
        <v>0</v>
      </c>
      <c r="F12" s="19">
        <v>0</v>
      </c>
      <c r="G12" s="19">
        <f>Sheet2!O12</f>
        <v>-5.8288278313215427</v>
      </c>
      <c r="H12" s="19">
        <f>Sheet2!P12</f>
        <v>7.1774379632449694</v>
      </c>
      <c r="I12" s="19">
        <f>Sheet2!Q12</f>
        <v>0</v>
      </c>
      <c r="J12" s="19">
        <f>Sheet2!R12</f>
        <v>0</v>
      </c>
      <c r="K12" s="19">
        <f>Sheet2!S12</f>
        <v>0</v>
      </c>
      <c r="L12" s="19">
        <f>Sheet2!T12</f>
        <v>0</v>
      </c>
      <c r="M12">
        <f>'Своб.  '!H13</f>
        <v>2.0208333689311075</v>
      </c>
    </row>
    <row r="13" spans="1:14" x14ac:dyDescent="0.4">
      <c r="A13" s="1" t="s">
        <v>11</v>
      </c>
      <c r="B13" s="19">
        <v>0</v>
      </c>
      <c r="C13" s="19">
        <v>0</v>
      </c>
      <c r="D13" s="19">
        <v>-1</v>
      </c>
      <c r="E13" s="19">
        <v>0</v>
      </c>
      <c r="F13" s="19">
        <v>0</v>
      </c>
      <c r="G13" s="19">
        <f>Sheet2!O13</f>
        <v>-10.093742005592897</v>
      </c>
      <c r="H13" s="19">
        <f>Sheet2!P13</f>
        <v>-1.3818412148108012</v>
      </c>
      <c r="I13" s="19">
        <f>Sheet2!Q13</f>
        <v>0</v>
      </c>
      <c r="J13" s="19">
        <f>Sheet2!R13</f>
        <v>0</v>
      </c>
      <c r="K13" s="19">
        <f>Sheet2!S13</f>
        <v>0</v>
      </c>
      <c r="L13" s="19">
        <f>Sheet2!T13</f>
        <v>0</v>
      </c>
      <c r="M13">
        <f>'Своб.  '!H14</f>
        <v>1.9708333649987253</v>
      </c>
    </row>
    <row r="14" spans="1:14" x14ac:dyDescent="0.4">
      <c r="A14" s="1" t="s">
        <v>12</v>
      </c>
      <c r="B14" s="19">
        <v>0</v>
      </c>
      <c r="C14" s="19">
        <v>0</v>
      </c>
      <c r="D14" s="19">
        <v>-1</v>
      </c>
      <c r="E14" s="19">
        <v>0</v>
      </c>
      <c r="F14" s="19">
        <v>0</v>
      </c>
      <c r="G14" s="19">
        <f>Sheet2!O14</f>
        <v>5.6693453347263771</v>
      </c>
      <c r="H14" s="19">
        <f>Sheet2!P14</f>
        <v>-7.5075800960835526</v>
      </c>
      <c r="I14" s="19">
        <f>Sheet2!Q14</f>
        <v>0</v>
      </c>
      <c r="J14" s="19">
        <f>Sheet2!R14</f>
        <v>0</v>
      </c>
      <c r="K14" s="19">
        <f>Sheet2!S14</f>
        <v>-5.6693453347263771</v>
      </c>
      <c r="L14" s="19">
        <f>Sheet2!T14</f>
        <v>7.5075800960835526</v>
      </c>
      <c r="M14">
        <f>'Своб.  '!H15</f>
        <v>-1.9791666988680845</v>
      </c>
    </row>
    <row r="15" spans="1:14" x14ac:dyDescent="0.4">
      <c r="A15" s="39" t="s">
        <v>52</v>
      </c>
      <c r="B15" s="19">
        <f t="shared" ref="B15:M15" si="2">SUM(B11:B14)</f>
        <v>0</v>
      </c>
      <c r="C15" s="19">
        <f t="shared" si="2"/>
        <v>0</v>
      </c>
      <c r="D15" s="19">
        <f t="shared" si="2"/>
        <v>-4</v>
      </c>
      <c r="E15" s="19">
        <f t="shared" si="2"/>
        <v>0</v>
      </c>
      <c r="F15" s="19">
        <f t="shared" si="2"/>
        <v>0</v>
      </c>
      <c r="G15" s="19">
        <f t="shared" si="2"/>
        <v>-5.1849462915505873</v>
      </c>
      <c r="H15" s="19">
        <f t="shared" si="2"/>
        <v>4.5201784505544236</v>
      </c>
      <c r="I15" s="19">
        <f t="shared" si="2"/>
        <v>-5.0682782106374749</v>
      </c>
      <c r="J15" s="19">
        <f t="shared" si="2"/>
        <v>-6.2321617982038093</v>
      </c>
      <c r="K15" s="19">
        <f t="shared" si="2"/>
        <v>-5.6693453347263771</v>
      </c>
      <c r="L15" s="19">
        <f t="shared" si="2"/>
        <v>7.5075800960835526</v>
      </c>
      <c r="M15" s="19">
        <f t="shared" si="2"/>
        <v>0</v>
      </c>
      <c r="N15" s="24">
        <f>1/D15</f>
        <v>-0.25</v>
      </c>
    </row>
    <row r="16" spans="1:14" x14ac:dyDescent="0.4">
      <c r="A16" s="26" t="s">
        <v>13</v>
      </c>
      <c r="B16" s="19">
        <v>0</v>
      </c>
      <c r="C16" s="19">
        <v>0</v>
      </c>
      <c r="D16" s="19">
        <v>0</v>
      </c>
      <c r="E16" s="19">
        <v>-1</v>
      </c>
      <c r="F16" s="19">
        <v>0</v>
      </c>
      <c r="G16" s="19">
        <f>Sheet2!O16</f>
        <v>0</v>
      </c>
      <c r="H16" s="19">
        <f>Sheet2!P16</f>
        <v>0</v>
      </c>
      <c r="I16" s="19">
        <f>Sheet2!Q16</f>
        <v>-6.7653517466781867</v>
      </c>
      <c r="J16" s="19">
        <f>Sheet2!R16</f>
        <v>-0.58217947326376229</v>
      </c>
      <c r="K16" s="19">
        <f>Sheet2!S16</f>
        <v>0</v>
      </c>
      <c r="L16" s="19">
        <f>Sheet2!T16</f>
        <v>0</v>
      </c>
      <c r="M16">
        <f>'Своб.  '!H17</f>
        <v>0.17915399089361017</v>
      </c>
    </row>
    <row r="17" spans="1:14" x14ac:dyDescent="0.4">
      <c r="A17" s="1" t="s">
        <v>14</v>
      </c>
      <c r="B17" s="19">
        <v>0</v>
      </c>
      <c r="C17" s="19">
        <v>0</v>
      </c>
      <c r="D17" s="19">
        <v>0</v>
      </c>
      <c r="E17" s="19">
        <v>-1</v>
      </c>
      <c r="F17" s="19">
        <v>0</v>
      </c>
      <c r="G17" s="19">
        <f>Sheet2!O17</f>
        <v>0</v>
      </c>
      <c r="H17" s="19">
        <f>Sheet2!P17</f>
        <v>0</v>
      </c>
      <c r="I17" s="19">
        <f>Sheet2!Q17</f>
        <v>-4.0900943153534168</v>
      </c>
      <c r="J17" s="19">
        <f>Sheet2!R17</f>
        <v>-2.556875538633939</v>
      </c>
      <c r="K17" s="19">
        <f>Sheet2!S17</f>
        <v>0</v>
      </c>
      <c r="L17" s="19">
        <f>Sheet2!T17</f>
        <v>0</v>
      </c>
      <c r="M17">
        <f>'Своб.  '!H18</f>
        <v>2.3124980069724188</v>
      </c>
    </row>
    <row r="18" spans="1:14" x14ac:dyDescent="0.4">
      <c r="A18" s="26" t="s">
        <v>15</v>
      </c>
      <c r="B18" s="19">
        <v>0</v>
      </c>
      <c r="C18" s="19">
        <v>0</v>
      </c>
      <c r="D18" s="19">
        <v>0</v>
      </c>
      <c r="E18" s="19">
        <v>-1</v>
      </c>
      <c r="F18" s="19">
        <v>0</v>
      </c>
      <c r="G18" s="19">
        <f>Sheet2!O18</f>
        <v>5.0682782106374749</v>
      </c>
      <c r="H18" s="19">
        <f>Sheet2!P18</f>
        <v>6.2321617982038093</v>
      </c>
      <c r="I18" s="19">
        <f>Sheet2!Q18</f>
        <v>-5.0682782106374749</v>
      </c>
      <c r="J18" s="19">
        <f>Sheet2!R18</f>
        <v>-6.2321617982038093</v>
      </c>
      <c r="K18" s="19">
        <f>Sheet2!S18</f>
        <v>0</v>
      </c>
      <c r="L18" s="19">
        <f>Sheet2!T18</f>
        <v>0</v>
      </c>
      <c r="M18">
        <f>'Своб.  '!H19</f>
        <v>0.24584600687376224</v>
      </c>
    </row>
    <row r="19" spans="1:14" x14ac:dyDescent="0.4">
      <c r="A19" s="1" t="s">
        <v>16</v>
      </c>
      <c r="B19" s="19">
        <v>0</v>
      </c>
      <c r="C19" s="19">
        <v>0</v>
      </c>
      <c r="D19" s="19">
        <v>0</v>
      </c>
      <c r="E19" s="19">
        <v>-1</v>
      </c>
      <c r="F19" s="19">
        <v>0</v>
      </c>
      <c r="G19" s="19">
        <f>Sheet2!O19</f>
        <v>0</v>
      </c>
      <c r="H19" s="19">
        <f>Sheet2!P19</f>
        <v>0</v>
      </c>
      <c r="I19" s="19">
        <f>Sheet2!Q19</f>
        <v>-0.43745856579047998</v>
      </c>
      <c r="J19" s="19">
        <f>Sheet2!R19</f>
        <v>-5.4774923661108437</v>
      </c>
      <c r="K19" s="19">
        <f>Sheet2!S19</f>
        <v>0.43745856579047998</v>
      </c>
      <c r="L19" s="19">
        <f>Sheet2!T19</f>
        <v>5.4774923661108437</v>
      </c>
      <c r="M19">
        <f>'Своб.  '!H20</f>
        <v>-2.7374980049444275</v>
      </c>
    </row>
    <row r="20" spans="1:14" x14ac:dyDescent="0.4">
      <c r="A20" s="39" t="s">
        <v>52</v>
      </c>
      <c r="B20" s="19">
        <f t="shared" ref="B20:M20" si="3">SUM(B16:B19)</f>
        <v>0</v>
      </c>
      <c r="C20" s="19">
        <f t="shared" si="3"/>
        <v>0</v>
      </c>
      <c r="D20" s="19">
        <f t="shared" si="3"/>
        <v>0</v>
      </c>
      <c r="E20" s="19">
        <f t="shared" si="3"/>
        <v>-4</v>
      </c>
      <c r="F20" s="19">
        <f t="shared" si="3"/>
        <v>0</v>
      </c>
      <c r="G20" s="19">
        <f t="shared" si="3"/>
        <v>5.0682782106374749</v>
      </c>
      <c r="H20" s="19">
        <f t="shared" si="3"/>
        <v>6.2321617982038093</v>
      </c>
      <c r="I20" s="19">
        <f t="shared" si="3"/>
        <v>-16.361182838459559</v>
      </c>
      <c r="J20" s="19">
        <f t="shared" si="3"/>
        <v>-14.848709176212356</v>
      </c>
      <c r="K20" s="19">
        <f t="shared" si="3"/>
        <v>0.43745856579047998</v>
      </c>
      <c r="L20" s="19">
        <f t="shared" si="3"/>
        <v>5.4774923661108437</v>
      </c>
      <c r="M20" s="19">
        <f t="shared" si="3"/>
        <v>-2.0463630789890885E-10</v>
      </c>
      <c r="N20" s="24">
        <f>1/E20</f>
        <v>-0.25</v>
      </c>
    </row>
    <row r="21" spans="1:14" x14ac:dyDescent="0.4">
      <c r="A21" s="1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-1</v>
      </c>
      <c r="G21" s="19">
        <f>Sheet2!O21</f>
        <v>0</v>
      </c>
      <c r="H21" s="19">
        <f>Sheet2!P21</f>
        <v>0</v>
      </c>
      <c r="I21" s="19">
        <f>Sheet2!Q21</f>
        <v>-0.43745856579047998</v>
      </c>
      <c r="J21" s="19">
        <f>Sheet2!R21</f>
        <v>-5.4774923661108437</v>
      </c>
      <c r="K21" s="19">
        <f>Sheet2!S21</f>
        <v>0.43745856579047998</v>
      </c>
      <c r="L21" s="19">
        <f>Sheet2!T21</f>
        <v>5.4774923661108437</v>
      </c>
      <c r="M21">
        <f>'Своб.  '!H22</f>
        <v>-3.333331992098465</v>
      </c>
    </row>
    <row r="22" spans="1:14" x14ac:dyDescent="0.4">
      <c r="A22" s="1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-1</v>
      </c>
      <c r="G22" s="19">
        <f>Sheet2!O22</f>
        <v>5.6693453347263771</v>
      </c>
      <c r="H22" s="19">
        <f>Sheet2!P22</f>
        <v>-7.5075800960835526</v>
      </c>
      <c r="I22" s="19">
        <f>Sheet2!Q22</f>
        <v>0</v>
      </c>
      <c r="J22" s="19">
        <f>Sheet2!R22</f>
        <v>0</v>
      </c>
      <c r="K22" s="19">
        <f>Sheet2!S22</f>
        <v>-5.6693453347263771</v>
      </c>
      <c r="L22" s="19">
        <f>Sheet2!T22</f>
        <v>7.5075800960835526</v>
      </c>
      <c r="M22">
        <f>'Своб.  '!H23</f>
        <v>2.683319999835021</v>
      </c>
    </row>
    <row r="23" spans="1:14" x14ac:dyDescent="0.4">
      <c r="A23" s="1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-1</v>
      </c>
      <c r="G23" s="19">
        <f>Sheet2!O23</f>
        <v>0</v>
      </c>
      <c r="H23" s="19">
        <f>Sheet2!P23</f>
        <v>0</v>
      </c>
      <c r="I23" s="19">
        <f>Sheet2!Q23</f>
        <v>0</v>
      </c>
      <c r="J23" s="19">
        <f>Sheet2!R23</f>
        <v>0</v>
      </c>
      <c r="K23" s="19">
        <f>Sheet2!S23</f>
        <v>-5.1810842248100935</v>
      </c>
      <c r="L23" s="19">
        <f>Sheet2!T23</f>
        <v>2.2969784831421247</v>
      </c>
      <c r="M23">
        <f>'Своб.  '!H24</f>
        <v>0.65001199195648951</v>
      </c>
    </row>
    <row r="24" spans="1:14" x14ac:dyDescent="0.4">
      <c r="A24" s="39" t="s">
        <v>52</v>
      </c>
      <c r="B24">
        <f t="shared" ref="B24:M24" si="4">SUM(B21:B23)</f>
        <v>0</v>
      </c>
      <c r="C24">
        <f t="shared" si="4"/>
        <v>0</v>
      </c>
      <c r="D24">
        <f t="shared" si="4"/>
        <v>0</v>
      </c>
      <c r="E24">
        <f t="shared" si="4"/>
        <v>0</v>
      </c>
      <c r="F24">
        <f t="shared" si="4"/>
        <v>-3</v>
      </c>
      <c r="G24">
        <f t="shared" si="4"/>
        <v>5.6693453347263771</v>
      </c>
      <c r="H24">
        <f t="shared" si="4"/>
        <v>-7.5075800960835526</v>
      </c>
      <c r="I24">
        <f t="shared" si="4"/>
        <v>-0.43745856579047998</v>
      </c>
      <c r="J24">
        <f t="shared" si="4"/>
        <v>-5.4774923661108437</v>
      </c>
      <c r="K24">
        <f t="shared" si="4"/>
        <v>-10.41297099374599</v>
      </c>
      <c r="L24">
        <f t="shared" si="4"/>
        <v>15.28205094533652</v>
      </c>
      <c r="M24">
        <f t="shared" si="4"/>
        <v>-3.0695446184836328E-10</v>
      </c>
      <c r="N24" s="24">
        <f>1/F24</f>
        <v>-0.33333333333333331</v>
      </c>
    </row>
    <row r="25" spans="1:14" x14ac:dyDescent="0.4">
      <c r="A25" s="1" t="s">
        <v>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f>'своб д.л'!P3</f>
        <v>0</v>
      </c>
      <c r="H25" s="19">
        <f>'своб д.л'!Q3</f>
        <v>0</v>
      </c>
      <c r="I25" s="19">
        <f>'своб д.л'!R3</f>
        <v>0</v>
      </c>
      <c r="J25" s="19">
        <f>'своб д.л'!S3</f>
        <v>0</v>
      </c>
      <c r="K25" s="19">
        <f>'своб д.л'!T3</f>
        <v>0</v>
      </c>
      <c r="L25" s="19">
        <f>'своб д.л'!U3</f>
        <v>0</v>
      </c>
      <c r="M25" s="19">
        <f>'своб д.л'!V3</f>
        <v>0</v>
      </c>
    </row>
    <row r="26" spans="1:14" x14ac:dyDescent="0.4">
      <c r="A26" s="1" t="s">
        <v>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f>'своб д.л'!P4</f>
        <v>0.77626615060245829</v>
      </c>
      <c r="H26" s="19">
        <f>'своб д.л'!Q4</f>
        <v>0.63040531678344969</v>
      </c>
      <c r="I26" s="19">
        <f>'своб д.л'!R4</f>
        <v>0</v>
      </c>
      <c r="J26" s="19">
        <f>'своб д.л'!S4</f>
        <v>0</v>
      </c>
      <c r="K26" s="19">
        <f>'своб д.л'!T4</f>
        <v>0</v>
      </c>
      <c r="L26" s="19">
        <f>'своб д.л'!U4</f>
        <v>0</v>
      </c>
      <c r="M26" s="19">
        <f>'своб д.л'!V4</f>
        <v>0.37016573666278418</v>
      </c>
    </row>
    <row r="27" spans="1:14" x14ac:dyDescent="0.4">
      <c r="A27" s="26" t="s">
        <v>4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f>'своб д.л'!P5</f>
        <v>0</v>
      </c>
      <c r="H27" s="19">
        <f>'своб д.л'!Q5</f>
        <v>0</v>
      </c>
      <c r="I27" s="19">
        <f>'своб д.л'!R5</f>
        <v>-8.5735806872179729E-2</v>
      </c>
      <c r="J27" s="19">
        <f>'своб д.л'!S5</f>
        <v>0.99631790680483923</v>
      </c>
      <c r="K27" s="19">
        <f>'своб д.л'!T5</f>
        <v>0</v>
      </c>
      <c r="L27" s="19">
        <f>'своб д.л'!U5</f>
        <v>0</v>
      </c>
      <c r="M27" s="19">
        <f>'своб д.л'!V5</f>
        <v>2.0058820867416216</v>
      </c>
    </row>
    <row r="28" spans="1:14" x14ac:dyDescent="0.4">
      <c r="A28" s="1" t="s">
        <v>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f>'своб д.л'!P7</f>
        <v>0</v>
      </c>
      <c r="H28" s="19">
        <f>'своб д.л'!Q7</f>
        <v>0</v>
      </c>
      <c r="I28" s="19">
        <f>'своб д.л'!R7</f>
        <v>0</v>
      </c>
      <c r="J28" s="19">
        <f>'своб д.л'!S7</f>
        <v>0</v>
      </c>
      <c r="K28" s="19">
        <f>'своб д.л'!T7</f>
        <v>0</v>
      </c>
      <c r="L28" s="19">
        <f>'своб д.л'!U7</f>
        <v>0</v>
      </c>
      <c r="M28" s="19">
        <f>'своб д.л'!V7</f>
        <v>0</v>
      </c>
    </row>
    <row r="29" spans="1:14" x14ac:dyDescent="0.4">
      <c r="A29" s="26" t="s">
        <v>6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f>'своб д.л'!P8</f>
        <v>0</v>
      </c>
      <c r="H29" s="19">
        <f>'своб д.л'!Q8</f>
        <v>0</v>
      </c>
      <c r="I29" s="19">
        <f>'своб д.л'!R8</f>
        <v>0</v>
      </c>
      <c r="J29" s="19">
        <f>'своб д.л'!S8</f>
        <v>0</v>
      </c>
      <c r="K29" s="19">
        <f>'своб д.л'!T8</f>
        <v>0.40529634659425895</v>
      </c>
      <c r="L29" s="19">
        <f>'своб д.л'!U8</f>
        <v>0.91418535945252721</v>
      </c>
      <c r="M29" s="19">
        <f>'своб д.л'!V8</f>
        <v>-0.81093292236346315</v>
      </c>
    </row>
    <row r="30" spans="1:14" x14ac:dyDescent="0.4">
      <c r="A30" s="1" t="s">
        <v>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f>'своб д.л'!P9</f>
        <v>-0.13563423641757291</v>
      </c>
      <c r="H30" s="19">
        <f>'своб д.л'!Q9</f>
        <v>0.9907589787185489</v>
      </c>
      <c r="I30" s="19">
        <f>'своб д.л'!R9</f>
        <v>0</v>
      </c>
      <c r="J30" s="19">
        <f>'своб д.л'!S9</f>
        <v>0</v>
      </c>
      <c r="K30" s="19">
        <f>'своб д.л'!T9</f>
        <v>0</v>
      </c>
      <c r="L30" s="19">
        <f>'своб д.л'!U9</f>
        <v>0</v>
      </c>
      <c r="M30" s="19">
        <f>'своб д.л'!V9</f>
        <v>0.31016379150059947</v>
      </c>
    </row>
    <row r="31" spans="1:14" x14ac:dyDescent="0.4">
      <c r="A31" s="26" t="s">
        <v>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f>'своб д.л'!P10</f>
        <v>0</v>
      </c>
      <c r="H31" s="19">
        <f>'своб д.л'!Q10</f>
        <v>0</v>
      </c>
      <c r="I31" s="19">
        <f>'своб д.л'!R10</f>
        <v>-0.53008021807935224</v>
      </c>
      <c r="J31" s="19">
        <f>'своб д.л'!S10</f>
        <v>0.847947499790492</v>
      </c>
      <c r="K31" s="19">
        <f>'своб д.л'!T10</f>
        <v>0</v>
      </c>
      <c r="L31" s="19">
        <f>'своб д.л'!U10</f>
        <v>0</v>
      </c>
      <c r="M31" s="19">
        <f>'своб д.л'!V10</f>
        <v>1.4470388054996874</v>
      </c>
    </row>
    <row r="32" spans="1:14" x14ac:dyDescent="0.4">
      <c r="A32" s="26" t="s">
        <v>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f>'своб д.л'!P12</f>
        <v>0.775829526218907</v>
      </c>
      <c r="H32" s="19">
        <f>'своб д.л'!Q12</f>
        <v>-0.63094258553924398</v>
      </c>
      <c r="I32" s="19">
        <f>'своб д.л'!R12</f>
        <v>-0.775829526218907</v>
      </c>
      <c r="J32" s="19">
        <f>'своб д.л'!S12</f>
        <v>0.63094258553924398</v>
      </c>
      <c r="K32" s="19">
        <f>'своб д.л'!T12</f>
        <v>0</v>
      </c>
      <c r="L32" s="19">
        <f>'своб д.л'!U12</f>
        <v>0</v>
      </c>
      <c r="M32" s="19">
        <f>'своб д.л'!V12</f>
        <v>5.154769527962344E-2</v>
      </c>
    </row>
    <row r="33" spans="1:13" x14ac:dyDescent="0.4">
      <c r="A33" s="1" t="s">
        <v>10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f>'своб д.л'!P13</f>
        <v>0.77626615060256832</v>
      </c>
      <c r="H33" s="19">
        <f>'своб д.л'!Q13</f>
        <v>0.63040531678331424</v>
      </c>
      <c r="I33" s="19">
        <f>'своб д.л'!R13</f>
        <v>0</v>
      </c>
      <c r="J33" s="19">
        <f>'своб д.л'!S13</f>
        <v>0</v>
      </c>
      <c r="K33" s="19">
        <f>'своб д.л'!T13</f>
        <v>0</v>
      </c>
      <c r="L33" s="19">
        <f>'своб д.л'!U13</f>
        <v>0</v>
      </c>
      <c r="M33" s="19">
        <f>'своб д.л'!V13</f>
        <v>-0.10983426333496027</v>
      </c>
    </row>
    <row r="34" spans="1:13" x14ac:dyDescent="0.4">
      <c r="A34" s="1" t="s">
        <v>11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f>'своб д.л'!P14</f>
        <v>-0.13563423641757302</v>
      </c>
      <c r="H34" s="19">
        <f>'своб д.л'!Q14</f>
        <v>0.99075897871854879</v>
      </c>
      <c r="I34" s="19">
        <f>'своб д.л'!R14</f>
        <v>0</v>
      </c>
      <c r="J34" s="19">
        <f>'своб д.л'!S14</f>
        <v>0</v>
      </c>
      <c r="K34" s="19">
        <f>'своб д.л'!T14</f>
        <v>0</v>
      </c>
      <c r="L34" s="19">
        <f>'своб д.л'!U14</f>
        <v>0</v>
      </c>
      <c r="M34" s="19">
        <f>'своб д.л'!V14</f>
        <v>0.44016379149979912</v>
      </c>
    </row>
    <row r="35" spans="1:13" x14ac:dyDescent="0.4">
      <c r="A35" s="1" t="s">
        <v>12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f>'своб д.л'!P15</f>
        <v>-0.7980249638719572</v>
      </c>
      <c r="H35" s="19">
        <f>'своб д.л'!Q15</f>
        <v>-0.60262439133938261</v>
      </c>
      <c r="I35" s="19">
        <f>'своб д.л'!R15</f>
        <v>0</v>
      </c>
      <c r="J35" s="19">
        <f>'своб д.л'!S15</f>
        <v>0</v>
      </c>
      <c r="K35" s="19">
        <f>'своб д.л'!T15</f>
        <v>0.7980249638719572</v>
      </c>
      <c r="L35" s="19">
        <f>'своб д.л'!U15</f>
        <v>0.60262439133938261</v>
      </c>
      <c r="M35" s="19">
        <f>'своб д.л'!V15</f>
        <v>-0.98156521609780611</v>
      </c>
    </row>
    <row r="36" spans="1:13" x14ac:dyDescent="0.4">
      <c r="A36" s="26" t="s">
        <v>13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f>'своб д.л'!P17</f>
        <v>0</v>
      </c>
      <c r="H36" s="19">
        <f>'своб д.л'!Q17</f>
        <v>0</v>
      </c>
      <c r="I36" s="19">
        <f>'своб д.л'!R17</f>
        <v>-8.5735806820707375E-2</v>
      </c>
      <c r="J36" s="19">
        <f>'своб д.л'!S17</f>
        <v>0.99631790680926857</v>
      </c>
      <c r="K36" s="19">
        <f>'своб д.л'!T17</f>
        <v>0</v>
      </c>
      <c r="L36" s="19">
        <f>'своб д.л'!U17</f>
        <v>0</v>
      </c>
      <c r="M36" s="19">
        <f>'своб д.л'!V17</f>
        <v>1.7058820867441682</v>
      </c>
    </row>
    <row r="37" spans="1:13" x14ac:dyDescent="0.4">
      <c r="A37" s="1" t="s">
        <v>14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f>'своб д.л'!P18</f>
        <v>0</v>
      </c>
      <c r="H37" s="19">
        <f>'своб д.л'!Q18</f>
        <v>0</v>
      </c>
      <c r="I37" s="19">
        <f>'своб д.л'!R18</f>
        <v>-0.53008021807935246</v>
      </c>
      <c r="J37" s="19">
        <f>'своб д.л'!S18</f>
        <v>0.84794749979049178</v>
      </c>
      <c r="K37" s="19">
        <f>'своб д.л'!T18</f>
        <v>0</v>
      </c>
      <c r="L37" s="19">
        <f>'своб д.л'!U18</f>
        <v>0</v>
      </c>
      <c r="M37" s="19">
        <f>'своб д.л'!V18</f>
        <v>2.3970388054931391</v>
      </c>
    </row>
    <row r="38" spans="1:13" x14ac:dyDescent="0.4">
      <c r="A38" s="26" t="s">
        <v>15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f>'своб д.л'!P19</f>
        <v>0.7758295262640561</v>
      </c>
      <c r="H38" s="19">
        <f>'своб д.л'!Q19</f>
        <v>-0.63094258548372706</v>
      </c>
      <c r="I38" s="19">
        <f>'своб д.л'!R19</f>
        <v>-0.7758295262640561</v>
      </c>
      <c r="J38" s="19">
        <f>'своб д.л'!S19</f>
        <v>0.63094258548372706</v>
      </c>
      <c r="K38" s="19">
        <f>'своб д.л'!T19</f>
        <v>0</v>
      </c>
      <c r="L38" s="19">
        <f>'своб д.л'!U19</f>
        <v>0</v>
      </c>
      <c r="M38" s="19">
        <f>'своб д.л'!V19</f>
        <v>0.10154769528071483</v>
      </c>
    </row>
    <row r="39" spans="1:13" x14ac:dyDescent="0.4">
      <c r="A39" s="1" t="s">
        <v>16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f>'своб д.л'!P20</f>
        <v>0</v>
      </c>
      <c r="H39" s="19">
        <f>'своб д.л'!Q20</f>
        <v>0</v>
      </c>
      <c r="I39" s="19">
        <f>'своб д.л'!R20</f>
        <v>-0.99682579220130507</v>
      </c>
      <c r="J39" s="19">
        <f>'своб д.л'!S20</f>
        <v>7.9613692303777531E-2</v>
      </c>
      <c r="K39" s="19">
        <f>'своб д.л'!T20</f>
        <v>0.99682579220130507</v>
      </c>
      <c r="L39" s="19">
        <f>'своб д.л'!U20</f>
        <v>-7.9613692303777531E-2</v>
      </c>
      <c r="M39" s="19">
        <f>'своб д.л'!V20</f>
        <v>-2.5681674705583646</v>
      </c>
    </row>
    <row r="40" spans="1:13" x14ac:dyDescent="0.4">
      <c r="A40" s="1" t="s">
        <v>17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f>'своб д.л'!P22</f>
        <v>0</v>
      </c>
      <c r="H40" s="19">
        <f>'своб д.л'!Q22</f>
        <v>0</v>
      </c>
      <c r="I40" s="19">
        <f>'своб д.л'!R22</f>
        <v>-0.99682579220130507</v>
      </c>
      <c r="J40" s="19">
        <f>'своб д.л'!S22</f>
        <v>7.961369230377785E-2</v>
      </c>
      <c r="K40" s="19">
        <f>'своб д.л'!T22</f>
        <v>0.99682579220130507</v>
      </c>
      <c r="L40" s="19">
        <f>'своб д.л'!U22</f>
        <v>-7.961369230377785E-2</v>
      </c>
      <c r="M40" s="19">
        <f>'своб д.л'!V22</f>
        <v>-2.7281674705545811</v>
      </c>
    </row>
    <row r="41" spans="1:13" x14ac:dyDescent="0.4">
      <c r="A41" s="1" t="s">
        <v>18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f>'своб д.л'!P23</f>
        <v>-0.79802496390308997</v>
      </c>
      <c r="H41" s="19">
        <f>'своб д.л'!Q23</f>
        <v>-0.60262439129815515</v>
      </c>
      <c r="I41" s="19">
        <f>'своб д.л'!R23</f>
        <v>0</v>
      </c>
      <c r="J41" s="19">
        <f>'своб д.л'!S23</f>
        <v>0</v>
      </c>
      <c r="K41" s="19">
        <f>'своб д.л'!T23</f>
        <v>0.79802496390308997</v>
      </c>
      <c r="L41" s="19">
        <f>'своб д.л'!U23</f>
        <v>0.60262439129815515</v>
      </c>
      <c r="M41" s="19">
        <f>'своб д.л'!V23</f>
        <v>-1.121565216099043</v>
      </c>
    </row>
    <row r="42" spans="1:13" x14ac:dyDescent="0.4">
      <c r="A42" s="1" t="s">
        <v>19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f>'своб д.л'!P24</f>
        <v>0</v>
      </c>
      <c r="H42" s="19">
        <f>'своб д.л'!Q24</f>
        <v>0</v>
      </c>
      <c r="I42" s="19">
        <f>'своб д.л'!R24</f>
        <v>0</v>
      </c>
      <c r="J42" s="19">
        <f>'своб д.л'!S24</f>
        <v>0</v>
      </c>
      <c r="K42" s="19">
        <f>'своб д.л'!T24</f>
        <v>0.40529634652916019</v>
      </c>
      <c r="L42" s="19">
        <f>'своб д.л'!U24</f>
        <v>0.91418535948138813</v>
      </c>
      <c r="M42" s="19">
        <f>'своб д.л'!V24</f>
        <v>9.9067077635481837E-2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8"/>
  <sheetViews>
    <sheetView zoomScale="59" zoomScaleNormal="59" workbookViewId="0">
      <selection activeCell="I12" sqref="I12"/>
    </sheetView>
  </sheetViews>
  <sheetFormatPr defaultRowHeight="14.6" x14ac:dyDescent="0.4"/>
  <cols>
    <col min="1" max="1" width="12.15234375" bestFit="1" customWidth="1"/>
    <col min="2" max="2" width="9.3046875" bestFit="1" customWidth="1"/>
    <col min="3" max="7" width="9.3828125" bestFit="1" customWidth="1"/>
    <col min="8" max="8" width="14.3828125" bestFit="1" customWidth="1"/>
    <col min="9" max="9" width="9.3828125" style="30" bestFit="1" customWidth="1"/>
    <col min="12" max="17" width="9.3828125" bestFit="1" customWidth="1"/>
    <col min="18" max="18" width="13.53515625" bestFit="1" customWidth="1"/>
    <col min="19" max="24" width="9.3828125" bestFit="1" customWidth="1"/>
    <col min="25" max="25" width="14.3828125" bestFit="1" customWidth="1"/>
    <col min="26" max="31" width="9.3828125" bestFit="1" customWidth="1"/>
    <col min="32" max="32" width="14.3828125" bestFit="1" customWidth="1"/>
    <col min="33" max="38" width="9.3828125" bestFit="1" customWidth="1"/>
    <col min="39" max="39" width="14.3828125" bestFit="1" customWidth="1"/>
    <col min="40" max="40" width="9.3828125" bestFit="1" customWidth="1"/>
    <col min="41" max="46" width="9.3046875" bestFit="1" customWidth="1"/>
    <col min="47" max="47" width="11.84375" bestFit="1" customWidth="1"/>
    <col min="48" max="51" width="12.3828125" bestFit="1" customWidth="1"/>
    <col min="52" max="52" width="11.84375" bestFit="1" customWidth="1"/>
    <col min="53" max="53" width="12.3828125" bestFit="1" customWidth="1"/>
  </cols>
  <sheetData>
    <row r="1" spans="1:53" x14ac:dyDescent="0.4">
      <c r="A1" s="4" t="s">
        <v>0</v>
      </c>
      <c r="B1" s="19" t="str">
        <f>K!G1</f>
        <v>δX3</v>
      </c>
      <c r="C1" s="19" t="str">
        <f>K!H1</f>
        <v>δY3</v>
      </c>
      <c r="D1" s="19" t="str">
        <f>K!I1</f>
        <v>δX4</v>
      </c>
      <c r="E1" s="19" t="str">
        <f>K!J1</f>
        <v>δY4</v>
      </c>
      <c r="F1" s="19" t="str">
        <f>K!K1</f>
        <v>δX5</v>
      </c>
      <c r="G1" s="19" t="str">
        <f>K!L1</f>
        <v>δY5</v>
      </c>
      <c r="H1" s="19" t="str">
        <f>K!M1</f>
        <v>l</v>
      </c>
      <c r="I1" s="43" t="str">
        <f>K!N1</f>
        <v>P</v>
      </c>
      <c r="L1" s="41" t="s">
        <v>56</v>
      </c>
      <c r="M1" s="42" t="s">
        <v>57</v>
      </c>
      <c r="N1" s="42" t="s">
        <v>58</v>
      </c>
      <c r="O1" s="42" t="s">
        <v>59</v>
      </c>
      <c r="P1" s="41" t="s">
        <v>60</v>
      </c>
      <c r="Q1" s="42" t="s">
        <v>61</v>
      </c>
      <c r="R1" s="42" t="s">
        <v>62</v>
      </c>
      <c r="S1" s="42" t="s">
        <v>63</v>
      </c>
      <c r="T1" s="42" t="s">
        <v>64</v>
      </c>
      <c r="U1" s="42" t="s">
        <v>65</v>
      </c>
      <c r="V1" s="42" t="s">
        <v>66</v>
      </c>
      <c r="W1" s="42" t="s">
        <v>67</v>
      </c>
      <c r="X1" s="42" t="s">
        <v>68</v>
      </c>
      <c r="Y1" s="42" t="s">
        <v>69</v>
      </c>
      <c r="Z1" s="42" t="s">
        <v>70</v>
      </c>
      <c r="AA1" s="42" t="s">
        <v>71</v>
      </c>
      <c r="AB1" s="42" t="s">
        <v>72</v>
      </c>
      <c r="AC1" s="42" t="s">
        <v>73</v>
      </c>
      <c r="AD1" s="42" t="s">
        <v>74</v>
      </c>
      <c r="AE1" s="42" t="s">
        <v>75</v>
      </c>
      <c r="AF1" s="42" t="s">
        <v>76</v>
      </c>
      <c r="AG1" s="42" t="s">
        <v>77</v>
      </c>
      <c r="AH1" s="42" t="s">
        <v>78</v>
      </c>
      <c r="AI1" s="42" t="s">
        <v>79</v>
      </c>
      <c r="AJ1" s="42" t="s">
        <v>80</v>
      </c>
      <c r="AK1" s="42" t="s">
        <v>81</v>
      </c>
      <c r="AL1" s="42" t="s">
        <v>82</v>
      </c>
      <c r="AM1" s="42" t="s">
        <v>83</v>
      </c>
      <c r="AN1" s="42" t="s">
        <v>84</v>
      </c>
      <c r="AO1" s="42" t="s">
        <v>85</v>
      </c>
      <c r="AP1" s="42" t="s">
        <v>86</v>
      </c>
      <c r="AQ1" s="42" t="s">
        <v>87</v>
      </c>
      <c r="AR1" s="42" t="s">
        <v>88</v>
      </c>
      <c r="AS1" s="42" t="s">
        <v>89</v>
      </c>
      <c r="AT1" s="42" t="s">
        <v>90</v>
      </c>
      <c r="AU1" s="41" t="s">
        <v>91</v>
      </c>
      <c r="AV1" s="42" t="s">
        <v>92</v>
      </c>
      <c r="AW1" s="42" t="s">
        <v>93</v>
      </c>
      <c r="AX1" s="42" t="s">
        <v>94</v>
      </c>
      <c r="AY1" s="42" t="s">
        <v>95</v>
      </c>
      <c r="AZ1" s="42" t="s">
        <v>96</v>
      </c>
      <c r="BA1" s="42" t="s">
        <v>97</v>
      </c>
    </row>
    <row r="2" spans="1:53" x14ac:dyDescent="0.4">
      <c r="A2" s="1" t="s">
        <v>2</v>
      </c>
      <c r="B2" s="19">
        <f>K!G2</f>
        <v>0</v>
      </c>
      <c r="C2" s="19">
        <f>K!H2</f>
        <v>0</v>
      </c>
      <c r="D2" s="19">
        <f>K!I2</f>
        <v>0</v>
      </c>
      <c r="E2" s="19">
        <f>K!J2</f>
        <v>0</v>
      </c>
      <c r="F2" s="19">
        <f>K!K2</f>
        <v>0</v>
      </c>
      <c r="G2" s="19">
        <f>K!L2</f>
        <v>0</v>
      </c>
      <c r="H2" s="19">
        <f>K!M2</f>
        <v>1.9777776839873695</v>
      </c>
      <c r="I2" s="43">
        <f>(BG72*BG72)/(BG72*BG72)</f>
        <v>1</v>
      </c>
      <c r="L2">
        <f>$I2*B2*$B2</f>
        <v>0</v>
      </c>
      <c r="M2">
        <f t="shared" ref="M2:R2" si="0">$I2*C2*$B2</f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>B2*$C2*$I2</f>
        <v>0</v>
      </c>
      <c r="T2">
        <f t="shared" ref="T2:Y2" si="1">C2*$C2*$I2</f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>B2*$D2*$I2</f>
        <v>0</v>
      </c>
      <c r="AA2">
        <f t="shared" ref="AA2:AF2" si="2">C2*$D2*$I2</f>
        <v>0</v>
      </c>
      <c r="AB2">
        <f t="shared" si="2"/>
        <v>0</v>
      </c>
      <c r="AC2">
        <f t="shared" si="2"/>
        <v>0</v>
      </c>
      <c r="AD2">
        <f t="shared" si="2"/>
        <v>0</v>
      </c>
      <c r="AE2">
        <f t="shared" si="2"/>
        <v>0</v>
      </c>
      <c r="AF2">
        <f t="shared" si="2"/>
        <v>0</v>
      </c>
      <c r="AG2">
        <f>B2*$E2*$I2</f>
        <v>0</v>
      </c>
      <c r="AH2">
        <f t="shared" ref="AH2:AM2" si="3">C2*$E2*$I2</f>
        <v>0</v>
      </c>
      <c r="AI2">
        <f t="shared" si="3"/>
        <v>0</v>
      </c>
      <c r="AJ2">
        <f t="shared" si="3"/>
        <v>0</v>
      </c>
      <c r="AK2">
        <f t="shared" si="3"/>
        <v>0</v>
      </c>
      <c r="AL2">
        <f t="shared" si="3"/>
        <v>0</v>
      </c>
      <c r="AM2">
        <f t="shared" si="3"/>
        <v>0</v>
      </c>
      <c r="AN2">
        <f>B2*$F2*$I2</f>
        <v>0</v>
      </c>
      <c r="AO2">
        <f t="shared" ref="AO2:AT2" si="4">C2*$F2*$I2</f>
        <v>0</v>
      </c>
      <c r="AP2">
        <f t="shared" si="4"/>
        <v>0</v>
      </c>
      <c r="AQ2">
        <f t="shared" si="4"/>
        <v>0</v>
      </c>
      <c r="AR2">
        <f t="shared" si="4"/>
        <v>0</v>
      </c>
      <c r="AS2">
        <f t="shared" si="4"/>
        <v>0</v>
      </c>
      <c r="AT2">
        <f t="shared" si="4"/>
        <v>0</v>
      </c>
      <c r="AU2">
        <f>B2*$G2*$I2</f>
        <v>0</v>
      </c>
      <c r="AV2">
        <f t="shared" ref="AV2:AZ2" si="5">C2*$G2*$I2</f>
        <v>0</v>
      </c>
      <c r="AW2">
        <f t="shared" si="5"/>
        <v>0</v>
      </c>
      <c r="AX2">
        <f t="shared" si="5"/>
        <v>0</v>
      </c>
      <c r="AY2">
        <f t="shared" si="5"/>
        <v>0</v>
      </c>
      <c r="AZ2">
        <f t="shared" si="5"/>
        <v>0</v>
      </c>
      <c r="BA2">
        <f>G2*$H2*$I2</f>
        <v>0</v>
      </c>
    </row>
    <row r="3" spans="1:53" x14ac:dyDescent="0.4">
      <c r="A3" s="1" t="s">
        <v>3</v>
      </c>
      <c r="B3" s="19">
        <f>K!G3</f>
        <v>-5.8288278313215427</v>
      </c>
      <c r="C3" s="19">
        <f>K!H3</f>
        <v>7.1774379632449694</v>
      </c>
      <c r="D3" s="19">
        <f>K!I3</f>
        <v>0</v>
      </c>
      <c r="E3" s="19">
        <f>K!J3</f>
        <v>0</v>
      </c>
      <c r="F3" s="19">
        <f>K!K3</f>
        <v>0</v>
      </c>
      <c r="G3" s="19">
        <f>K!L3</f>
        <v>0</v>
      </c>
      <c r="H3" s="19">
        <f>K!M3</f>
        <v>-1.938888863963939</v>
      </c>
      <c r="I3" s="43">
        <f>$I$2</f>
        <v>1</v>
      </c>
      <c r="L3">
        <f t="shared" ref="L3:L40" si="6">$I3*B3*$B3</f>
        <v>33.975233887188601</v>
      </c>
      <c r="M3">
        <f t="shared" ref="M3:M40" si="7">$I3*C3*$B3</f>
        <v>-41.836050157746087</v>
      </c>
      <c r="N3">
        <f t="shared" ref="N3:N40" si="8">$I3*D3*$B3</f>
        <v>0</v>
      </c>
      <c r="O3">
        <f t="shared" ref="O3:O40" si="9">$I3*E3*$B3</f>
        <v>0</v>
      </c>
      <c r="P3">
        <f t="shared" ref="P3:P40" si="10">$I3*F3*$B3</f>
        <v>0</v>
      </c>
      <c r="Q3">
        <f t="shared" ref="Q3:Q40" si="11">$I3*G3*$B3</f>
        <v>0</v>
      </c>
      <c r="R3">
        <f t="shared" ref="R3:R40" si="12">$I3*H3*$B3</f>
        <v>11.301449372112415</v>
      </c>
      <c r="S3">
        <f t="shared" ref="S3:S40" si="13">B3*$C3*$I3</f>
        <v>-41.836050157746087</v>
      </c>
      <c r="T3">
        <f t="shared" ref="T3:T40" si="14">C3*$C3*$I3</f>
        <v>51.515615716230094</v>
      </c>
      <c r="U3">
        <f t="shared" ref="U3:U40" si="15">D3*$C3*$I3</f>
        <v>0</v>
      </c>
      <c r="V3">
        <f t="shared" ref="V3:V40" si="16">E3*$C3*$I3</f>
        <v>0</v>
      </c>
      <c r="W3">
        <f t="shared" ref="W3:W40" si="17">F3*$C3*$I3</f>
        <v>0</v>
      </c>
      <c r="X3">
        <f t="shared" ref="X3:X40" si="18">G3*$C3*$I3</f>
        <v>0</v>
      </c>
      <c r="Y3">
        <f t="shared" ref="Y3:Y40" si="19">H3*$C3*$I3</f>
        <v>-13.916254538727687</v>
      </c>
      <c r="Z3">
        <f t="shared" ref="Z3:Z40" si="20">B3*$D3*$I3</f>
        <v>0</v>
      </c>
      <c r="AA3">
        <f t="shared" ref="AA3:AA40" si="21">C3*$D3*$I3</f>
        <v>0</v>
      </c>
      <c r="AB3">
        <f t="shared" ref="AB3:AB40" si="22">D3*$D3*$I3</f>
        <v>0</v>
      </c>
      <c r="AC3">
        <f t="shared" ref="AC3:AC40" si="23">E3*$D3*$I3</f>
        <v>0</v>
      </c>
      <c r="AD3">
        <f t="shared" ref="AD3:AD40" si="24">F3*$D3*$I3</f>
        <v>0</v>
      </c>
      <c r="AE3">
        <f t="shared" ref="AE3:AE40" si="25">G3*$D3*$I3</f>
        <v>0</v>
      </c>
      <c r="AF3">
        <f t="shared" ref="AF3:AF40" si="26">H3*$D3*$I3</f>
        <v>0</v>
      </c>
      <c r="AG3">
        <f t="shared" ref="AG3:AG40" si="27">B3*$E3*$I3</f>
        <v>0</v>
      </c>
      <c r="AH3">
        <f t="shared" ref="AH3:AH40" si="28">C3*$E3*$I3</f>
        <v>0</v>
      </c>
      <c r="AI3">
        <f t="shared" ref="AI3:AI40" si="29">D3*$E3*$I3</f>
        <v>0</v>
      </c>
      <c r="AJ3">
        <f t="shared" ref="AJ3:AJ40" si="30">E3*$E3*$I3</f>
        <v>0</v>
      </c>
      <c r="AK3">
        <f t="shared" ref="AK3:AK40" si="31">F3*$E3*$I3</f>
        <v>0</v>
      </c>
      <c r="AL3">
        <f t="shared" ref="AL3:AL40" si="32">G3*$E3*$I3</f>
        <v>0</v>
      </c>
      <c r="AM3">
        <f t="shared" ref="AM3:AM40" si="33">H3*$E3*$I3</f>
        <v>0</v>
      </c>
      <c r="AN3">
        <f t="shared" ref="AN3:AN40" si="34">B3*$F3*$I3</f>
        <v>0</v>
      </c>
      <c r="AO3">
        <f t="shared" ref="AO3:AO40" si="35">C3*$F3*$I3</f>
        <v>0</v>
      </c>
      <c r="AP3">
        <f t="shared" ref="AP3:AP40" si="36">D3*$F3*$I3</f>
        <v>0</v>
      </c>
      <c r="AQ3">
        <f t="shared" ref="AQ3:AQ40" si="37">E3*$F3*$I3</f>
        <v>0</v>
      </c>
      <c r="AR3">
        <f t="shared" ref="AR3:AR40" si="38">F3*$F3*$I3</f>
        <v>0</v>
      </c>
      <c r="AS3">
        <f t="shared" ref="AS3:AS40" si="39">G3*$F3*$I3</f>
        <v>0</v>
      </c>
      <c r="AT3">
        <f t="shared" ref="AT3:AT40" si="40">H3*$F3*$I3</f>
        <v>0</v>
      </c>
      <c r="AU3">
        <f t="shared" ref="AU3:AU40" si="41">B3*$G3*$I3</f>
        <v>0</v>
      </c>
      <c r="AV3">
        <f t="shared" ref="AV3:AV40" si="42">C3*$G3*$I3</f>
        <v>0</v>
      </c>
      <c r="AW3">
        <f t="shared" ref="AW3:AW40" si="43">D3*$G3*$I3</f>
        <v>0</v>
      </c>
      <c r="AX3">
        <f t="shared" ref="AX3:AX40" si="44">E3*$G3*$I3</f>
        <v>0</v>
      </c>
      <c r="AY3">
        <f t="shared" ref="AY3:AY40" si="45">F3*$G3*$I3</f>
        <v>0</v>
      </c>
      <c r="AZ3">
        <f t="shared" ref="AZ3:AZ40" si="46">G3*$G3*$I3</f>
        <v>0</v>
      </c>
      <c r="BA3">
        <f t="shared" ref="BA3:BA40" si="47">G3*$H3*$I3</f>
        <v>0</v>
      </c>
    </row>
    <row r="4" spans="1:53" x14ac:dyDescent="0.4">
      <c r="A4" s="26" t="s">
        <v>4</v>
      </c>
      <c r="B4" s="19">
        <f>K!G4</f>
        <v>0</v>
      </c>
      <c r="C4" s="19">
        <f>K!H4</f>
        <v>0</v>
      </c>
      <c r="D4" s="19">
        <f>K!I4</f>
        <v>-6.7653517466781867</v>
      </c>
      <c r="E4" s="19">
        <f>K!J4</f>
        <v>-0.58217947326376229</v>
      </c>
      <c r="F4" s="19">
        <f>K!K4</f>
        <v>0</v>
      </c>
      <c r="G4" s="19">
        <f>K!L4</f>
        <v>0</v>
      </c>
      <c r="H4" s="19">
        <f>K!M4</f>
        <v>-3.8888819921112372E-2</v>
      </c>
      <c r="I4" s="43">
        <f>(BG72*BG72)/(BG72*BG72)</f>
        <v>1</v>
      </c>
      <c r="L4">
        <f t="shared" si="6"/>
        <v>0</v>
      </c>
      <c r="M4">
        <f t="shared" si="7"/>
        <v>0</v>
      </c>
      <c r="N4">
        <f t="shared" si="8"/>
        <v>0</v>
      </c>
      <c r="O4">
        <f t="shared" si="9"/>
        <v>0</v>
      </c>
      <c r="P4">
        <f t="shared" si="10"/>
        <v>0</v>
      </c>
      <c r="Q4">
        <f t="shared" si="11"/>
        <v>0</v>
      </c>
      <c r="R4">
        <f t="shared" si="12"/>
        <v>0</v>
      </c>
      <c r="S4">
        <f t="shared" si="13"/>
        <v>0</v>
      </c>
      <c r="T4">
        <f t="shared" si="14"/>
        <v>0</v>
      </c>
      <c r="U4">
        <f t="shared" si="15"/>
        <v>0</v>
      </c>
      <c r="V4">
        <f t="shared" si="16"/>
        <v>0</v>
      </c>
      <c r="W4">
        <f t="shared" si="17"/>
        <v>0</v>
      </c>
      <c r="X4">
        <f t="shared" si="18"/>
        <v>0</v>
      </c>
      <c r="Y4">
        <f t="shared" si="19"/>
        <v>0</v>
      </c>
      <c r="Z4">
        <f t="shared" si="20"/>
        <v>0</v>
      </c>
      <c r="AA4">
        <f t="shared" si="21"/>
        <v>0</v>
      </c>
      <c r="AB4">
        <f t="shared" si="22"/>
        <v>45.769984256281589</v>
      </c>
      <c r="AC4">
        <f t="shared" si="23"/>
        <v>3.9386489163251808</v>
      </c>
      <c r="AD4">
        <f t="shared" si="24"/>
        <v>0</v>
      </c>
      <c r="AE4">
        <f t="shared" si="25"/>
        <v>0</v>
      </c>
      <c r="AF4">
        <f t="shared" si="26"/>
        <v>0.26309654577955105</v>
      </c>
      <c r="AG4">
        <f t="shared" si="27"/>
        <v>0</v>
      </c>
      <c r="AH4">
        <f t="shared" si="28"/>
        <v>0</v>
      </c>
      <c r="AI4">
        <f t="shared" si="29"/>
        <v>3.9386489163251808</v>
      </c>
      <c r="AJ4">
        <f t="shared" si="30"/>
        <v>0.3389329390896717</v>
      </c>
      <c r="AK4">
        <f t="shared" si="31"/>
        <v>0</v>
      </c>
      <c r="AL4">
        <f t="shared" si="32"/>
        <v>0</v>
      </c>
      <c r="AM4">
        <f t="shared" si="33"/>
        <v>2.2640272697522508E-2</v>
      </c>
      <c r="AN4">
        <f t="shared" si="34"/>
        <v>0</v>
      </c>
      <c r="AO4">
        <f t="shared" si="35"/>
        <v>0</v>
      </c>
      <c r="AP4">
        <f t="shared" si="36"/>
        <v>0</v>
      </c>
      <c r="AQ4">
        <f t="shared" si="37"/>
        <v>0</v>
      </c>
      <c r="AR4">
        <f t="shared" si="38"/>
        <v>0</v>
      </c>
      <c r="AS4">
        <f t="shared" si="39"/>
        <v>0</v>
      </c>
      <c r="AT4">
        <f t="shared" si="40"/>
        <v>0</v>
      </c>
      <c r="AU4">
        <f t="shared" si="41"/>
        <v>0</v>
      </c>
      <c r="AV4">
        <f t="shared" si="42"/>
        <v>0</v>
      </c>
      <c r="AW4">
        <f t="shared" si="43"/>
        <v>0</v>
      </c>
      <c r="AX4">
        <f t="shared" si="44"/>
        <v>0</v>
      </c>
      <c r="AY4">
        <f t="shared" si="45"/>
        <v>0</v>
      </c>
      <c r="AZ4">
        <f t="shared" si="46"/>
        <v>0</v>
      </c>
      <c r="BA4">
        <f t="shared" si="47"/>
        <v>0</v>
      </c>
    </row>
    <row r="5" spans="1:53" x14ac:dyDescent="0.4">
      <c r="A5" s="39" t="s">
        <v>52</v>
      </c>
      <c r="B5" s="19">
        <f>K!G5</f>
        <v>-5.8288278313215427</v>
      </c>
      <c r="C5" s="19">
        <f>K!H5</f>
        <v>7.1774379632449694</v>
      </c>
      <c r="D5" s="19">
        <f>K!I5</f>
        <v>-6.7653517466781867</v>
      </c>
      <c r="E5" s="19">
        <f>K!J5</f>
        <v>-0.58217947326376229</v>
      </c>
      <c r="F5" s="19">
        <f>K!K5</f>
        <v>0</v>
      </c>
      <c r="G5" s="19">
        <f>K!L5</f>
        <v>0</v>
      </c>
      <c r="H5" s="19">
        <f>K!M5</f>
        <v>1.0231815394945443E-10</v>
      </c>
      <c r="I5" s="43">
        <f>K!N5</f>
        <v>-0.33333333333333331</v>
      </c>
      <c r="L5">
        <f t="shared" si="6"/>
        <v>-11.325077962396199</v>
      </c>
      <c r="M5">
        <f t="shared" si="7"/>
        <v>13.945350052582027</v>
      </c>
      <c r="N5">
        <f t="shared" si="8"/>
        <v>-13.144690183239209</v>
      </c>
      <c r="O5">
        <f t="shared" si="9"/>
        <v>-1.1311413055279778</v>
      </c>
      <c r="P5">
        <f t="shared" si="10"/>
        <v>0</v>
      </c>
      <c r="Q5">
        <f t="shared" si="11"/>
        <v>0</v>
      </c>
      <c r="R5">
        <f t="shared" si="12"/>
        <v>1.987983011300074E-10</v>
      </c>
      <c r="S5">
        <f t="shared" si="13"/>
        <v>13.945350052582029</v>
      </c>
      <c r="T5">
        <f t="shared" si="14"/>
        <v>-17.171871905410029</v>
      </c>
      <c r="U5">
        <f t="shared" si="15"/>
        <v>16.185964153771224</v>
      </c>
      <c r="V5">
        <f t="shared" si="16"/>
        <v>1.3928523509417623</v>
      </c>
      <c r="W5">
        <f t="shared" si="17"/>
        <v>0</v>
      </c>
      <c r="X5">
        <f t="shared" si="18"/>
        <v>0</v>
      </c>
      <c r="Y5">
        <f t="shared" si="19"/>
        <v>-2.447940674953191E-10</v>
      </c>
      <c r="Z5">
        <f t="shared" si="20"/>
        <v>-13.144690183239208</v>
      </c>
      <c r="AA5">
        <f t="shared" si="21"/>
        <v>16.185964153771224</v>
      </c>
      <c r="AB5">
        <f t="shared" si="22"/>
        <v>-15.25666141876053</v>
      </c>
      <c r="AC5">
        <f t="shared" si="23"/>
        <v>-1.3128829721083934</v>
      </c>
      <c r="AD5">
        <f t="shared" si="24"/>
        <v>0</v>
      </c>
      <c r="AE5">
        <f t="shared" si="25"/>
        <v>0</v>
      </c>
      <c r="AF5">
        <f t="shared" si="26"/>
        <v>2.3073943384627636E-10</v>
      </c>
      <c r="AG5">
        <f t="shared" si="27"/>
        <v>-1.1311413055279778</v>
      </c>
      <c r="AH5">
        <f t="shared" si="28"/>
        <v>1.3928523509417623</v>
      </c>
      <c r="AI5">
        <f t="shared" si="29"/>
        <v>-1.3128829721083934</v>
      </c>
      <c r="AJ5">
        <f t="shared" si="30"/>
        <v>-0.1129776463632239</v>
      </c>
      <c r="AK5">
        <f t="shared" si="31"/>
        <v>0</v>
      </c>
      <c r="AL5">
        <f t="shared" si="32"/>
        <v>0</v>
      </c>
      <c r="AM5">
        <f t="shared" si="33"/>
        <v>1.9855842990537972E-11</v>
      </c>
      <c r="AN5">
        <f t="shared" si="34"/>
        <v>0</v>
      </c>
      <c r="AO5">
        <f t="shared" si="35"/>
        <v>0</v>
      </c>
      <c r="AP5">
        <f t="shared" si="36"/>
        <v>0</v>
      </c>
      <c r="AQ5">
        <f t="shared" si="37"/>
        <v>0</v>
      </c>
      <c r="AR5">
        <f t="shared" si="38"/>
        <v>0</v>
      </c>
      <c r="AS5">
        <f t="shared" si="39"/>
        <v>0</v>
      </c>
      <c r="AT5">
        <f t="shared" si="40"/>
        <v>0</v>
      </c>
      <c r="AU5">
        <f t="shared" si="41"/>
        <v>0</v>
      </c>
      <c r="AV5">
        <f t="shared" si="42"/>
        <v>0</v>
      </c>
      <c r="AW5">
        <f t="shared" si="43"/>
        <v>0</v>
      </c>
      <c r="AX5">
        <f t="shared" si="44"/>
        <v>0</v>
      </c>
      <c r="AY5">
        <f t="shared" si="45"/>
        <v>0</v>
      </c>
      <c r="AZ5">
        <f t="shared" si="46"/>
        <v>0</v>
      </c>
      <c r="BA5">
        <f t="shared" si="47"/>
        <v>0</v>
      </c>
    </row>
    <row r="6" spans="1:53" x14ac:dyDescent="0.4">
      <c r="A6" s="1" t="s">
        <v>5</v>
      </c>
      <c r="B6" s="19">
        <f>K!G6</f>
        <v>0</v>
      </c>
      <c r="C6" s="19">
        <f>K!H6</f>
        <v>0</v>
      </c>
      <c r="D6" s="19">
        <f>K!I6</f>
        <v>0</v>
      </c>
      <c r="E6" s="19">
        <f>K!J6</f>
        <v>0</v>
      </c>
      <c r="F6" s="19">
        <f>K!K6</f>
        <v>0</v>
      </c>
      <c r="G6" s="19">
        <f>K!L6</f>
        <v>0</v>
      </c>
      <c r="H6" s="19">
        <f>K!M6</f>
        <v>-5.0250077993041486E-2</v>
      </c>
      <c r="I6" s="43">
        <f>(BG72*BG72)/(BG72*BG72)</f>
        <v>1</v>
      </c>
      <c r="L6">
        <f t="shared" si="6"/>
        <v>0</v>
      </c>
      <c r="M6">
        <f t="shared" si="7"/>
        <v>0</v>
      </c>
      <c r="N6">
        <f t="shared" si="8"/>
        <v>0</v>
      </c>
      <c r="O6">
        <f t="shared" si="9"/>
        <v>0</v>
      </c>
      <c r="P6">
        <f t="shared" si="10"/>
        <v>0</v>
      </c>
      <c r="Q6">
        <f t="shared" si="11"/>
        <v>0</v>
      </c>
      <c r="R6">
        <f t="shared" si="12"/>
        <v>0</v>
      </c>
      <c r="S6">
        <f t="shared" si="13"/>
        <v>0</v>
      </c>
      <c r="T6">
        <f t="shared" si="14"/>
        <v>0</v>
      </c>
      <c r="U6">
        <f t="shared" si="15"/>
        <v>0</v>
      </c>
      <c r="V6">
        <f t="shared" si="16"/>
        <v>0</v>
      </c>
      <c r="W6">
        <f t="shared" si="17"/>
        <v>0</v>
      </c>
      <c r="X6">
        <f t="shared" si="18"/>
        <v>0</v>
      </c>
      <c r="Y6">
        <f t="shared" si="19"/>
        <v>0</v>
      </c>
      <c r="Z6">
        <f t="shared" si="20"/>
        <v>0</v>
      </c>
      <c r="AA6">
        <f t="shared" si="21"/>
        <v>0</v>
      </c>
      <c r="AB6">
        <f t="shared" si="22"/>
        <v>0</v>
      </c>
      <c r="AC6">
        <f t="shared" si="23"/>
        <v>0</v>
      </c>
      <c r="AD6">
        <f t="shared" si="24"/>
        <v>0</v>
      </c>
      <c r="AE6">
        <f t="shared" si="25"/>
        <v>0</v>
      </c>
      <c r="AF6">
        <f t="shared" si="26"/>
        <v>0</v>
      </c>
      <c r="AG6">
        <f t="shared" si="27"/>
        <v>0</v>
      </c>
      <c r="AH6">
        <f t="shared" si="28"/>
        <v>0</v>
      </c>
      <c r="AI6">
        <f t="shared" si="29"/>
        <v>0</v>
      </c>
      <c r="AJ6">
        <f t="shared" si="30"/>
        <v>0</v>
      </c>
      <c r="AK6">
        <f t="shared" si="31"/>
        <v>0</v>
      </c>
      <c r="AL6">
        <f t="shared" si="32"/>
        <v>0</v>
      </c>
      <c r="AM6">
        <f t="shared" si="33"/>
        <v>0</v>
      </c>
      <c r="AN6">
        <f t="shared" si="34"/>
        <v>0</v>
      </c>
      <c r="AO6">
        <f t="shared" si="35"/>
        <v>0</v>
      </c>
      <c r="AP6">
        <f t="shared" si="36"/>
        <v>0</v>
      </c>
      <c r="AQ6">
        <f t="shared" si="37"/>
        <v>0</v>
      </c>
      <c r="AR6">
        <f t="shared" si="38"/>
        <v>0</v>
      </c>
      <c r="AS6">
        <f t="shared" si="39"/>
        <v>0</v>
      </c>
      <c r="AT6">
        <f t="shared" si="40"/>
        <v>0</v>
      </c>
      <c r="AU6">
        <f t="shared" si="41"/>
        <v>0</v>
      </c>
      <c r="AV6">
        <f t="shared" si="42"/>
        <v>0</v>
      </c>
      <c r="AW6">
        <f t="shared" si="43"/>
        <v>0</v>
      </c>
      <c r="AX6">
        <f t="shared" si="44"/>
        <v>0</v>
      </c>
      <c r="AY6">
        <f t="shared" si="45"/>
        <v>0</v>
      </c>
      <c r="AZ6">
        <f t="shared" si="46"/>
        <v>0</v>
      </c>
      <c r="BA6">
        <f t="shared" si="47"/>
        <v>0</v>
      </c>
    </row>
    <row r="7" spans="1:53" x14ac:dyDescent="0.4">
      <c r="A7" s="26" t="s">
        <v>6</v>
      </c>
      <c r="B7" s="19">
        <f>K!G7</f>
        <v>0</v>
      </c>
      <c r="C7" s="19">
        <f>K!H7</f>
        <v>0</v>
      </c>
      <c r="D7" s="19">
        <f>K!I7</f>
        <v>0</v>
      </c>
      <c r="E7" s="19">
        <f>K!J7</f>
        <v>0</v>
      </c>
      <c r="F7" s="19">
        <f>K!K7</f>
        <v>-5.1810842248100935</v>
      </c>
      <c r="G7" s="19">
        <f>K!L7</f>
        <v>2.2969784831421247</v>
      </c>
      <c r="H7" s="19">
        <f>K!M7</f>
        <v>-0.99991668592451788</v>
      </c>
      <c r="I7" s="43">
        <f>(BG72*BG72)/(BG72*BG72)</f>
        <v>1</v>
      </c>
      <c r="L7">
        <f t="shared" si="6"/>
        <v>0</v>
      </c>
      <c r="M7">
        <f t="shared" si="7"/>
        <v>0</v>
      </c>
      <c r="N7">
        <f t="shared" si="8"/>
        <v>0</v>
      </c>
      <c r="O7">
        <f t="shared" si="9"/>
        <v>0</v>
      </c>
      <c r="P7">
        <f t="shared" si="10"/>
        <v>0</v>
      </c>
      <c r="Q7">
        <f t="shared" si="11"/>
        <v>0</v>
      </c>
      <c r="R7">
        <f t="shared" si="12"/>
        <v>0</v>
      </c>
      <c r="S7">
        <f t="shared" si="13"/>
        <v>0</v>
      </c>
      <c r="T7">
        <f t="shared" si="14"/>
        <v>0</v>
      </c>
      <c r="U7">
        <f t="shared" si="15"/>
        <v>0</v>
      </c>
      <c r="V7">
        <f t="shared" si="16"/>
        <v>0</v>
      </c>
      <c r="W7">
        <f t="shared" si="17"/>
        <v>0</v>
      </c>
      <c r="X7">
        <f t="shared" si="18"/>
        <v>0</v>
      </c>
      <c r="Y7">
        <f t="shared" si="19"/>
        <v>0</v>
      </c>
      <c r="Z7">
        <f t="shared" si="20"/>
        <v>0</v>
      </c>
      <c r="AA7">
        <f t="shared" si="21"/>
        <v>0</v>
      </c>
      <c r="AB7">
        <f t="shared" si="22"/>
        <v>0</v>
      </c>
      <c r="AC7">
        <f t="shared" si="23"/>
        <v>0</v>
      </c>
      <c r="AD7">
        <f t="shared" si="24"/>
        <v>0</v>
      </c>
      <c r="AE7">
        <f t="shared" si="25"/>
        <v>0</v>
      </c>
      <c r="AF7">
        <f t="shared" si="26"/>
        <v>0</v>
      </c>
      <c r="AG7">
        <f t="shared" si="27"/>
        <v>0</v>
      </c>
      <c r="AH7">
        <f t="shared" si="28"/>
        <v>0</v>
      </c>
      <c r="AI7">
        <f t="shared" si="29"/>
        <v>0</v>
      </c>
      <c r="AJ7">
        <f t="shared" si="30"/>
        <v>0</v>
      </c>
      <c r="AK7">
        <f t="shared" si="31"/>
        <v>0</v>
      </c>
      <c r="AL7">
        <f t="shared" si="32"/>
        <v>0</v>
      </c>
      <c r="AM7">
        <f t="shared" si="33"/>
        <v>0</v>
      </c>
      <c r="AN7">
        <f t="shared" si="34"/>
        <v>0</v>
      </c>
      <c r="AO7">
        <f t="shared" si="35"/>
        <v>0</v>
      </c>
      <c r="AP7">
        <f t="shared" si="36"/>
        <v>0</v>
      </c>
      <c r="AQ7">
        <f t="shared" si="37"/>
        <v>0</v>
      </c>
      <c r="AR7">
        <f t="shared" si="38"/>
        <v>26.843633744576007</v>
      </c>
      <c r="AS7">
        <f t="shared" si="39"/>
        <v>-11.900838983735879</v>
      </c>
      <c r="AT7">
        <f t="shared" si="40"/>
        <v>5.1806525675679085</v>
      </c>
      <c r="AU7">
        <f t="shared" si="41"/>
        <v>0</v>
      </c>
      <c r="AV7">
        <f t="shared" si="42"/>
        <v>0</v>
      </c>
      <c r="AW7">
        <f t="shared" si="43"/>
        <v>0</v>
      </c>
      <c r="AX7">
        <f t="shared" si="44"/>
        <v>0</v>
      </c>
      <c r="AY7">
        <f t="shared" si="45"/>
        <v>-11.900838983735879</v>
      </c>
      <c r="AZ7">
        <f t="shared" si="46"/>
        <v>5.2761101520178961</v>
      </c>
      <c r="BA7">
        <f t="shared" si="47"/>
        <v>-2.2967871125033996</v>
      </c>
    </row>
    <row r="8" spans="1:53" x14ac:dyDescent="0.4">
      <c r="A8" s="1" t="s">
        <v>7</v>
      </c>
      <c r="B8" s="19">
        <f>K!G8</f>
        <v>-10.093742005592897</v>
      </c>
      <c r="C8" s="19">
        <f>K!H8</f>
        <v>-1.3818412148108012</v>
      </c>
      <c r="D8" s="19">
        <f>K!I8</f>
        <v>0</v>
      </c>
      <c r="E8" s="19">
        <f>K!J8</f>
        <v>0</v>
      </c>
      <c r="F8" s="19">
        <f>K!K8</f>
        <v>0</v>
      </c>
      <c r="G8" s="19">
        <f>K!L8</f>
        <v>0</v>
      </c>
      <c r="H8" s="19">
        <f>K!M8</f>
        <v>0.98341684184788392</v>
      </c>
      <c r="I8" s="43">
        <f>(BG72*BG72)/(BG72*BG72)</f>
        <v>1</v>
      </c>
      <c r="L8">
        <f t="shared" si="6"/>
        <v>101.88362767547054</v>
      </c>
      <c r="M8">
        <f t="shared" si="7"/>
        <v>13.947948714995302</v>
      </c>
      <c r="N8">
        <f t="shared" si="8"/>
        <v>0</v>
      </c>
      <c r="O8">
        <f t="shared" si="9"/>
        <v>0</v>
      </c>
      <c r="P8">
        <f t="shared" si="10"/>
        <v>0</v>
      </c>
      <c r="Q8">
        <f t="shared" si="11"/>
        <v>0</v>
      </c>
      <c r="R8">
        <f t="shared" si="12"/>
        <v>-9.9263558855674923</v>
      </c>
      <c r="S8">
        <f t="shared" si="13"/>
        <v>13.947948714995302</v>
      </c>
      <c r="T8">
        <f t="shared" si="14"/>
        <v>1.909485142949791</v>
      </c>
      <c r="U8">
        <f t="shared" si="15"/>
        <v>0</v>
      </c>
      <c r="V8">
        <f t="shared" si="16"/>
        <v>0</v>
      </c>
      <c r="W8">
        <f t="shared" si="17"/>
        <v>0</v>
      </c>
      <c r="X8">
        <f t="shared" si="18"/>
        <v>0</v>
      </c>
      <c r="Y8">
        <f t="shared" si="19"/>
        <v>-1.3589259234044815</v>
      </c>
      <c r="Z8">
        <f t="shared" si="20"/>
        <v>0</v>
      </c>
      <c r="AA8">
        <f t="shared" si="21"/>
        <v>0</v>
      </c>
      <c r="AB8">
        <f t="shared" si="22"/>
        <v>0</v>
      </c>
      <c r="AC8">
        <f t="shared" si="23"/>
        <v>0</v>
      </c>
      <c r="AD8">
        <f t="shared" si="24"/>
        <v>0</v>
      </c>
      <c r="AE8">
        <f t="shared" si="25"/>
        <v>0</v>
      </c>
      <c r="AF8">
        <f t="shared" si="26"/>
        <v>0</v>
      </c>
      <c r="AG8">
        <f t="shared" si="27"/>
        <v>0</v>
      </c>
      <c r="AH8">
        <f t="shared" si="28"/>
        <v>0</v>
      </c>
      <c r="AI8">
        <f t="shared" si="29"/>
        <v>0</v>
      </c>
      <c r="AJ8">
        <f t="shared" si="30"/>
        <v>0</v>
      </c>
      <c r="AK8">
        <f t="shared" si="31"/>
        <v>0</v>
      </c>
      <c r="AL8">
        <f t="shared" si="32"/>
        <v>0</v>
      </c>
      <c r="AM8">
        <f t="shared" si="33"/>
        <v>0</v>
      </c>
      <c r="AN8">
        <f t="shared" si="34"/>
        <v>0</v>
      </c>
      <c r="AO8">
        <f t="shared" si="35"/>
        <v>0</v>
      </c>
      <c r="AP8">
        <f t="shared" si="36"/>
        <v>0</v>
      </c>
      <c r="AQ8">
        <f t="shared" si="37"/>
        <v>0</v>
      </c>
      <c r="AR8">
        <f t="shared" si="38"/>
        <v>0</v>
      </c>
      <c r="AS8">
        <f t="shared" si="39"/>
        <v>0</v>
      </c>
      <c r="AT8">
        <f t="shared" si="40"/>
        <v>0</v>
      </c>
      <c r="AU8">
        <f t="shared" si="41"/>
        <v>0</v>
      </c>
      <c r="AV8">
        <f t="shared" si="42"/>
        <v>0</v>
      </c>
      <c r="AW8">
        <f t="shared" si="43"/>
        <v>0</v>
      </c>
      <c r="AX8">
        <f t="shared" si="44"/>
        <v>0</v>
      </c>
      <c r="AY8">
        <f t="shared" si="45"/>
        <v>0</v>
      </c>
      <c r="AZ8">
        <f t="shared" si="46"/>
        <v>0</v>
      </c>
      <c r="BA8">
        <f t="shared" si="47"/>
        <v>0</v>
      </c>
    </row>
    <row r="9" spans="1:53" x14ac:dyDescent="0.4">
      <c r="A9" s="26" t="s">
        <v>8</v>
      </c>
      <c r="B9" s="19">
        <f>K!G9</f>
        <v>0</v>
      </c>
      <c r="C9" s="19">
        <f>K!H9</f>
        <v>0</v>
      </c>
      <c r="D9" s="19">
        <f>K!I9</f>
        <v>-4.0900943153534168</v>
      </c>
      <c r="E9" s="19">
        <f>K!J9</f>
        <v>-2.556875538633939</v>
      </c>
      <c r="F9" s="19">
        <f>K!K9</f>
        <v>0</v>
      </c>
      <c r="G9" s="19">
        <f>K!L9</f>
        <v>0</v>
      </c>
      <c r="H9" s="19">
        <f>K!M9</f>
        <v>6.6749921916198218E-2</v>
      </c>
      <c r="I9" s="43">
        <f>(BG72*BG72)/(BG72*BG72)</f>
        <v>1</v>
      </c>
      <c r="L9">
        <f t="shared" si="6"/>
        <v>0</v>
      </c>
      <c r="M9">
        <f t="shared" si="7"/>
        <v>0</v>
      </c>
      <c r="N9">
        <f t="shared" si="8"/>
        <v>0</v>
      </c>
      <c r="O9">
        <f t="shared" si="9"/>
        <v>0</v>
      </c>
      <c r="P9">
        <f t="shared" si="10"/>
        <v>0</v>
      </c>
      <c r="Q9">
        <f t="shared" si="11"/>
        <v>0</v>
      </c>
      <c r="R9">
        <f t="shared" si="12"/>
        <v>0</v>
      </c>
      <c r="S9">
        <f t="shared" si="13"/>
        <v>0</v>
      </c>
      <c r="T9">
        <f t="shared" si="14"/>
        <v>0</v>
      </c>
      <c r="U9">
        <f t="shared" si="15"/>
        <v>0</v>
      </c>
      <c r="V9">
        <f t="shared" si="16"/>
        <v>0</v>
      </c>
      <c r="W9">
        <f t="shared" si="17"/>
        <v>0</v>
      </c>
      <c r="X9">
        <f t="shared" si="18"/>
        <v>0</v>
      </c>
      <c r="Y9">
        <f t="shared" si="19"/>
        <v>0</v>
      </c>
      <c r="Z9">
        <f t="shared" si="20"/>
        <v>0</v>
      </c>
      <c r="AA9">
        <f t="shared" si="21"/>
        <v>0</v>
      </c>
      <c r="AB9">
        <f t="shared" si="22"/>
        <v>16.728871508486336</v>
      </c>
      <c r="AC9">
        <f t="shared" si="23"/>
        <v>10.457862105632879</v>
      </c>
      <c r="AD9">
        <f t="shared" si="24"/>
        <v>0</v>
      </c>
      <c r="AE9">
        <f t="shared" si="25"/>
        <v>0</v>
      </c>
      <c r="AF9">
        <f t="shared" si="26"/>
        <v>-0.27301347617972677</v>
      </c>
      <c r="AG9">
        <f t="shared" si="27"/>
        <v>0</v>
      </c>
      <c r="AH9">
        <f t="shared" si="28"/>
        <v>0</v>
      </c>
      <c r="AI9">
        <f t="shared" si="29"/>
        <v>10.457862105632879</v>
      </c>
      <c r="AJ9">
        <f t="shared" si="30"/>
        <v>6.537612520064596</v>
      </c>
      <c r="AK9">
        <f t="shared" si="31"/>
        <v>0</v>
      </c>
      <c r="AL9">
        <f t="shared" si="32"/>
        <v>0</v>
      </c>
      <c r="AM9">
        <f t="shared" si="33"/>
        <v>-0.17067124255325269</v>
      </c>
      <c r="AN9">
        <f t="shared" si="34"/>
        <v>0</v>
      </c>
      <c r="AO9">
        <f t="shared" si="35"/>
        <v>0</v>
      </c>
      <c r="AP9">
        <f t="shared" si="36"/>
        <v>0</v>
      </c>
      <c r="AQ9">
        <f t="shared" si="37"/>
        <v>0</v>
      </c>
      <c r="AR9">
        <f t="shared" si="38"/>
        <v>0</v>
      </c>
      <c r="AS9">
        <f t="shared" si="39"/>
        <v>0</v>
      </c>
      <c r="AT9">
        <f t="shared" si="40"/>
        <v>0</v>
      </c>
      <c r="AU9">
        <f t="shared" si="41"/>
        <v>0</v>
      </c>
      <c r="AV9">
        <f t="shared" si="42"/>
        <v>0</v>
      </c>
      <c r="AW9">
        <f t="shared" si="43"/>
        <v>0</v>
      </c>
      <c r="AX9">
        <f t="shared" si="44"/>
        <v>0</v>
      </c>
      <c r="AY9">
        <f t="shared" si="45"/>
        <v>0</v>
      </c>
      <c r="AZ9">
        <f t="shared" si="46"/>
        <v>0</v>
      </c>
      <c r="BA9">
        <f t="shared" si="47"/>
        <v>0</v>
      </c>
    </row>
    <row r="10" spans="1:53" x14ac:dyDescent="0.4">
      <c r="A10" s="39" t="s">
        <v>52</v>
      </c>
      <c r="B10" s="19">
        <f>K!G10</f>
        <v>-10.093742005592897</v>
      </c>
      <c r="C10" s="19">
        <f>K!H10</f>
        <v>-1.3818412148108012</v>
      </c>
      <c r="D10" s="19">
        <f>K!I10</f>
        <v>-4.0900943153534168</v>
      </c>
      <c r="E10" s="19">
        <f>K!J10</f>
        <v>-2.556875538633939</v>
      </c>
      <c r="F10" s="19">
        <f>K!K10</f>
        <v>-5.1810842248100935</v>
      </c>
      <c r="G10" s="19">
        <f>K!L10</f>
        <v>2.2969784831421247</v>
      </c>
      <c r="H10" s="19">
        <f>K!M10</f>
        <v>-1.5347723092418164E-10</v>
      </c>
      <c r="I10" s="43">
        <f>K!N10</f>
        <v>-0.25</v>
      </c>
      <c r="L10">
        <f t="shared" si="6"/>
        <v>-25.470906918867634</v>
      </c>
      <c r="M10">
        <f t="shared" si="7"/>
        <v>-3.4869871787488256</v>
      </c>
      <c r="N10">
        <f t="shared" si="8"/>
        <v>-10.321089199429876</v>
      </c>
      <c r="O10">
        <f t="shared" si="9"/>
        <v>-6.4521105068455888</v>
      </c>
      <c r="P10">
        <f t="shared" si="10"/>
        <v>-13.074131868620089</v>
      </c>
      <c r="Q10">
        <f t="shared" si="11"/>
        <v>5.7962770503086807</v>
      </c>
      <c r="R10">
        <f t="shared" si="12"/>
        <v>-3.8728989317037338E-10</v>
      </c>
      <c r="S10">
        <f t="shared" si="13"/>
        <v>-3.4869871787488256</v>
      </c>
      <c r="T10">
        <f t="shared" si="14"/>
        <v>-0.47737128573744775</v>
      </c>
      <c r="U10">
        <f t="shared" si="15"/>
        <v>-1.4129652243546795</v>
      </c>
      <c r="V10">
        <f t="shared" si="16"/>
        <v>-0.88329900010648599</v>
      </c>
      <c r="W10">
        <f t="shared" si="17"/>
        <v>-1.7898589298121645</v>
      </c>
      <c r="X10">
        <f t="shared" si="18"/>
        <v>0.7935148843848463</v>
      </c>
      <c r="Y10">
        <f t="shared" si="19"/>
        <v>-5.302029080651726E-11</v>
      </c>
      <c r="Z10">
        <f t="shared" si="20"/>
        <v>-10.321089199429876</v>
      </c>
      <c r="AA10">
        <f t="shared" si="21"/>
        <v>-1.4129652243546795</v>
      </c>
      <c r="AB10">
        <f t="shared" si="22"/>
        <v>-4.1822178771215839</v>
      </c>
      <c r="AC10">
        <f t="shared" si="23"/>
        <v>-2.6144655264082197</v>
      </c>
      <c r="AD10">
        <f t="shared" si="24"/>
        <v>-5.2977807838157567</v>
      </c>
      <c r="AE10">
        <f t="shared" si="25"/>
        <v>2.3487146590971797</v>
      </c>
      <c r="AF10">
        <f t="shared" si="26"/>
        <v>-1.5693408743479473E-10</v>
      </c>
      <c r="AG10">
        <f t="shared" si="27"/>
        <v>-6.4521105068455888</v>
      </c>
      <c r="AH10">
        <f t="shared" si="28"/>
        <v>-0.88329900010648599</v>
      </c>
      <c r="AI10">
        <f t="shared" si="29"/>
        <v>-2.6144655264082197</v>
      </c>
      <c r="AJ10">
        <f t="shared" si="30"/>
        <v>-1.634403130016149</v>
      </c>
      <c r="AK10">
        <f t="shared" si="31"/>
        <v>-3.311846879504778</v>
      </c>
      <c r="AL10">
        <f t="shared" si="32"/>
        <v>1.4682720240786471</v>
      </c>
      <c r="AM10">
        <f t="shared" si="33"/>
        <v>-9.8105544371828087E-11</v>
      </c>
      <c r="AN10">
        <f t="shared" si="34"/>
        <v>-13.074131868620089</v>
      </c>
      <c r="AO10">
        <f t="shared" si="35"/>
        <v>-1.7898589298121645</v>
      </c>
      <c r="AP10">
        <f t="shared" si="36"/>
        <v>-5.2977807838157567</v>
      </c>
      <c r="AQ10">
        <f t="shared" si="37"/>
        <v>-3.311846879504778</v>
      </c>
      <c r="AR10">
        <f t="shared" si="38"/>
        <v>-6.7109084361440017</v>
      </c>
      <c r="AS10">
        <f t="shared" si="39"/>
        <v>2.9752097459339697</v>
      </c>
      <c r="AT10">
        <f t="shared" si="40"/>
        <v>-1.9879461500220333E-10</v>
      </c>
      <c r="AU10">
        <f t="shared" si="41"/>
        <v>5.7962770503086807</v>
      </c>
      <c r="AV10">
        <f t="shared" si="42"/>
        <v>0.7935148843848463</v>
      </c>
      <c r="AW10">
        <f t="shared" si="43"/>
        <v>2.3487146590971797</v>
      </c>
      <c r="AX10">
        <f t="shared" si="44"/>
        <v>1.4682720240786471</v>
      </c>
      <c r="AY10">
        <f t="shared" si="45"/>
        <v>2.9752097459339697</v>
      </c>
      <c r="AZ10">
        <f t="shared" si="46"/>
        <v>-1.319027538004474</v>
      </c>
      <c r="BA10">
        <f t="shared" si="47"/>
        <v>8.8133474271270081E-11</v>
      </c>
    </row>
    <row r="11" spans="1:53" x14ac:dyDescent="0.4">
      <c r="A11" s="26" t="s">
        <v>9</v>
      </c>
      <c r="B11" s="19">
        <f>K!G11</f>
        <v>5.0682782106374749</v>
      </c>
      <c r="C11" s="19">
        <f>K!H11</f>
        <v>6.2321617982038093</v>
      </c>
      <c r="D11" s="19">
        <f>K!I11</f>
        <v>-5.0682782106374749</v>
      </c>
      <c r="E11" s="19">
        <f>K!J11</f>
        <v>-6.2321617982038093</v>
      </c>
      <c r="F11" s="19">
        <f>K!K11</f>
        <v>0</v>
      </c>
      <c r="G11" s="19">
        <f>K!L11</f>
        <v>0</v>
      </c>
      <c r="H11" s="19">
        <f>K!M11</f>
        <v>-2.0125000350617483</v>
      </c>
      <c r="I11" s="43">
        <f>(BG72*BG72)/(BG72*BG72)</f>
        <v>1</v>
      </c>
      <c r="L11">
        <f t="shared" si="6"/>
        <v>25.687444020422603</v>
      </c>
      <c r="M11">
        <f t="shared" si="7"/>
        <v>31.586329847003629</v>
      </c>
      <c r="N11">
        <f t="shared" si="8"/>
        <v>-25.687444020422603</v>
      </c>
      <c r="O11">
        <f t="shared" si="9"/>
        <v>-31.586329847003629</v>
      </c>
      <c r="P11">
        <f t="shared" si="10"/>
        <v>0</v>
      </c>
      <c r="Q11">
        <f t="shared" si="11"/>
        <v>0</v>
      </c>
      <c r="R11">
        <f t="shared" si="12"/>
        <v>-10.199910076610614</v>
      </c>
      <c r="S11">
        <f t="shared" si="13"/>
        <v>31.586329847003629</v>
      </c>
      <c r="T11">
        <f t="shared" si="14"/>
        <v>38.839840678990939</v>
      </c>
      <c r="U11">
        <f t="shared" si="15"/>
        <v>-31.586329847003629</v>
      </c>
      <c r="V11">
        <f t="shared" si="16"/>
        <v>-38.839840678990939</v>
      </c>
      <c r="W11">
        <f t="shared" si="17"/>
        <v>0</v>
      </c>
      <c r="X11">
        <f t="shared" si="18"/>
        <v>0</v>
      </c>
      <c r="Y11">
        <f t="shared" si="19"/>
        <v>-12.542225837395655</v>
      </c>
      <c r="Z11">
        <f t="shared" si="20"/>
        <v>-25.687444020422603</v>
      </c>
      <c r="AA11">
        <f t="shared" si="21"/>
        <v>-31.586329847003629</v>
      </c>
      <c r="AB11">
        <f t="shared" si="22"/>
        <v>25.687444020422603</v>
      </c>
      <c r="AC11">
        <f t="shared" si="23"/>
        <v>31.586329847003629</v>
      </c>
      <c r="AD11">
        <f t="shared" si="24"/>
        <v>0</v>
      </c>
      <c r="AE11">
        <f t="shared" si="25"/>
        <v>0</v>
      </c>
      <c r="AF11">
        <f t="shared" si="26"/>
        <v>10.199910076610614</v>
      </c>
      <c r="AG11">
        <f t="shared" si="27"/>
        <v>-31.586329847003629</v>
      </c>
      <c r="AH11">
        <f t="shared" si="28"/>
        <v>-38.839840678990939</v>
      </c>
      <c r="AI11">
        <f t="shared" si="29"/>
        <v>31.586329847003629</v>
      </c>
      <c r="AJ11">
        <f t="shared" si="30"/>
        <v>38.839840678990939</v>
      </c>
      <c r="AK11">
        <f t="shared" si="31"/>
        <v>0</v>
      </c>
      <c r="AL11">
        <f t="shared" si="32"/>
        <v>0</v>
      </c>
      <c r="AM11">
        <f t="shared" si="33"/>
        <v>12.542225837395655</v>
      </c>
      <c r="AN11">
        <f t="shared" si="34"/>
        <v>0</v>
      </c>
      <c r="AO11">
        <f t="shared" si="35"/>
        <v>0</v>
      </c>
      <c r="AP11">
        <f t="shared" si="36"/>
        <v>0</v>
      </c>
      <c r="AQ11">
        <f t="shared" si="37"/>
        <v>0</v>
      </c>
      <c r="AR11">
        <f t="shared" si="38"/>
        <v>0</v>
      </c>
      <c r="AS11">
        <f t="shared" si="39"/>
        <v>0</v>
      </c>
      <c r="AT11">
        <f t="shared" si="40"/>
        <v>0</v>
      </c>
      <c r="AU11">
        <f t="shared" si="41"/>
        <v>0</v>
      </c>
      <c r="AV11">
        <f t="shared" si="42"/>
        <v>0</v>
      </c>
      <c r="AW11">
        <f t="shared" si="43"/>
        <v>0</v>
      </c>
      <c r="AX11">
        <f t="shared" si="44"/>
        <v>0</v>
      </c>
      <c r="AY11">
        <f t="shared" si="45"/>
        <v>0</v>
      </c>
      <c r="AZ11">
        <f t="shared" si="46"/>
        <v>0</v>
      </c>
      <c r="BA11">
        <f t="shared" si="47"/>
        <v>0</v>
      </c>
    </row>
    <row r="12" spans="1:53" x14ac:dyDescent="0.4">
      <c r="A12" s="1" t="s">
        <v>10</v>
      </c>
      <c r="B12" s="19">
        <f>K!G12</f>
        <v>-5.8288278313215427</v>
      </c>
      <c r="C12" s="19">
        <f>K!H12</f>
        <v>7.1774379632449694</v>
      </c>
      <c r="D12" s="19">
        <f>K!I12</f>
        <v>0</v>
      </c>
      <c r="E12" s="19">
        <f>K!J12</f>
        <v>0</v>
      </c>
      <c r="F12" s="19">
        <f>K!K12</f>
        <v>0</v>
      </c>
      <c r="G12" s="19">
        <f>K!L12</f>
        <v>0</v>
      </c>
      <c r="H12" s="19">
        <f>K!M12</f>
        <v>2.0208333689311075</v>
      </c>
      <c r="I12" s="43">
        <f>(BG72*BG72)/(BG72*BG72)</f>
        <v>1</v>
      </c>
      <c r="L12">
        <f t="shared" si="6"/>
        <v>33.975233887188601</v>
      </c>
      <c r="M12">
        <f t="shared" si="7"/>
        <v>-41.836050157746087</v>
      </c>
      <c r="N12">
        <f t="shared" si="8"/>
        <v>0</v>
      </c>
      <c r="O12">
        <f t="shared" si="9"/>
        <v>0</v>
      </c>
      <c r="P12">
        <f t="shared" si="10"/>
        <v>0</v>
      </c>
      <c r="Q12">
        <f t="shared" si="11"/>
        <v>0</v>
      </c>
      <c r="R12">
        <f t="shared" si="12"/>
        <v>-11.779089783288915</v>
      </c>
      <c r="S12">
        <f t="shared" si="13"/>
        <v>-41.836050157746087</v>
      </c>
      <c r="T12">
        <f t="shared" si="14"/>
        <v>51.515615716230094</v>
      </c>
      <c r="U12">
        <f t="shared" si="15"/>
        <v>0</v>
      </c>
      <c r="V12">
        <f t="shared" si="16"/>
        <v>0</v>
      </c>
      <c r="W12">
        <f t="shared" si="17"/>
        <v>0</v>
      </c>
      <c r="X12">
        <f t="shared" si="18"/>
        <v>0</v>
      </c>
      <c r="Y12">
        <f t="shared" si="19"/>
        <v>14.504406139558359</v>
      </c>
      <c r="Z12">
        <f t="shared" si="20"/>
        <v>0</v>
      </c>
      <c r="AA12">
        <f t="shared" si="21"/>
        <v>0</v>
      </c>
      <c r="AB12">
        <f t="shared" si="22"/>
        <v>0</v>
      </c>
      <c r="AC12">
        <f t="shared" si="23"/>
        <v>0</v>
      </c>
      <c r="AD12">
        <f t="shared" si="24"/>
        <v>0</v>
      </c>
      <c r="AE12">
        <f t="shared" si="25"/>
        <v>0</v>
      </c>
      <c r="AF12">
        <f t="shared" si="26"/>
        <v>0</v>
      </c>
      <c r="AG12">
        <f t="shared" si="27"/>
        <v>0</v>
      </c>
      <c r="AH12">
        <f t="shared" si="28"/>
        <v>0</v>
      </c>
      <c r="AI12">
        <f t="shared" si="29"/>
        <v>0</v>
      </c>
      <c r="AJ12">
        <f t="shared" si="30"/>
        <v>0</v>
      </c>
      <c r="AK12">
        <f t="shared" si="31"/>
        <v>0</v>
      </c>
      <c r="AL12">
        <f t="shared" si="32"/>
        <v>0</v>
      </c>
      <c r="AM12">
        <f t="shared" si="33"/>
        <v>0</v>
      </c>
      <c r="AN12">
        <f t="shared" si="34"/>
        <v>0</v>
      </c>
      <c r="AO12">
        <f t="shared" si="35"/>
        <v>0</v>
      </c>
      <c r="AP12">
        <f t="shared" si="36"/>
        <v>0</v>
      </c>
      <c r="AQ12">
        <f t="shared" si="37"/>
        <v>0</v>
      </c>
      <c r="AR12">
        <f t="shared" si="38"/>
        <v>0</v>
      </c>
      <c r="AS12">
        <f t="shared" si="39"/>
        <v>0</v>
      </c>
      <c r="AT12">
        <f t="shared" si="40"/>
        <v>0</v>
      </c>
      <c r="AU12">
        <f t="shared" si="41"/>
        <v>0</v>
      </c>
      <c r="AV12">
        <f t="shared" si="42"/>
        <v>0</v>
      </c>
      <c r="AW12">
        <f t="shared" si="43"/>
        <v>0</v>
      </c>
      <c r="AX12">
        <f t="shared" si="44"/>
        <v>0</v>
      </c>
      <c r="AY12">
        <f t="shared" si="45"/>
        <v>0</v>
      </c>
      <c r="AZ12">
        <f t="shared" si="46"/>
        <v>0</v>
      </c>
      <c r="BA12">
        <f t="shared" si="47"/>
        <v>0</v>
      </c>
    </row>
    <row r="13" spans="1:53" x14ac:dyDescent="0.4">
      <c r="A13" s="1" t="s">
        <v>11</v>
      </c>
      <c r="B13" s="19">
        <f>K!G13</f>
        <v>-10.093742005592897</v>
      </c>
      <c r="C13" s="19">
        <f>K!H13</f>
        <v>-1.3818412148108012</v>
      </c>
      <c r="D13" s="19">
        <f>K!I13</f>
        <v>0</v>
      </c>
      <c r="E13" s="19">
        <f>K!J13</f>
        <v>0</v>
      </c>
      <c r="F13" s="19">
        <f>K!K13</f>
        <v>0</v>
      </c>
      <c r="G13" s="19">
        <f>K!L13</f>
        <v>0</v>
      </c>
      <c r="H13" s="19">
        <f>K!M13</f>
        <v>1.9708333649987253</v>
      </c>
      <c r="I13" s="43">
        <f>(BG72*BG72)/(BG72*BG72)</f>
        <v>1</v>
      </c>
      <c r="L13">
        <f t="shared" si="6"/>
        <v>101.88362767547054</v>
      </c>
      <c r="M13">
        <f t="shared" si="7"/>
        <v>13.947948714995302</v>
      </c>
      <c r="N13">
        <f t="shared" si="8"/>
        <v>0</v>
      </c>
      <c r="O13">
        <f t="shared" si="9"/>
        <v>0</v>
      </c>
      <c r="P13">
        <f t="shared" si="10"/>
        <v>0</v>
      </c>
      <c r="Q13">
        <f t="shared" si="11"/>
        <v>0</v>
      </c>
      <c r="R13">
        <f t="shared" si="12"/>
        <v>-19.893083522311631</v>
      </c>
      <c r="S13">
        <f t="shared" si="13"/>
        <v>13.947948714995302</v>
      </c>
      <c r="T13">
        <f t="shared" si="14"/>
        <v>1.909485142949791</v>
      </c>
      <c r="U13">
        <f t="shared" si="15"/>
        <v>0</v>
      </c>
      <c r="V13">
        <f t="shared" si="16"/>
        <v>0</v>
      </c>
      <c r="W13">
        <f t="shared" si="17"/>
        <v>0</v>
      </c>
      <c r="X13">
        <f t="shared" si="18"/>
        <v>0</v>
      </c>
      <c r="Y13">
        <f t="shared" si="19"/>
        <v>-2.7233787712794979</v>
      </c>
      <c r="Z13">
        <f t="shared" si="20"/>
        <v>0</v>
      </c>
      <c r="AA13">
        <f t="shared" si="21"/>
        <v>0</v>
      </c>
      <c r="AB13">
        <f t="shared" si="22"/>
        <v>0</v>
      </c>
      <c r="AC13">
        <f t="shared" si="23"/>
        <v>0</v>
      </c>
      <c r="AD13">
        <f t="shared" si="24"/>
        <v>0</v>
      </c>
      <c r="AE13">
        <f t="shared" si="25"/>
        <v>0</v>
      </c>
      <c r="AF13">
        <f t="shared" si="26"/>
        <v>0</v>
      </c>
      <c r="AG13">
        <f t="shared" si="27"/>
        <v>0</v>
      </c>
      <c r="AH13">
        <f t="shared" si="28"/>
        <v>0</v>
      </c>
      <c r="AI13">
        <f t="shared" si="29"/>
        <v>0</v>
      </c>
      <c r="AJ13">
        <f t="shared" si="30"/>
        <v>0</v>
      </c>
      <c r="AK13">
        <f t="shared" si="31"/>
        <v>0</v>
      </c>
      <c r="AL13">
        <f t="shared" si="32"/>
        <v>0</v>
      </c>
      <c r="AM13">
        <f t="shared" si="33"/>
        <v>0</v>
      </c>
      <c r="AN13">
        <f t="shared" si="34"/>
        <v>0</v>
      </c>
      <c r="AO13">
        <f t="shared" si="35"/>
        <v>0</v>
      </c>
      <c r="AP13">
        <f t="shared" si="36"/>
        <v>0</v>
      </c>
      <c r="AQ13">
        <f t="shared" si="37"/>
        <v>0</v>
      </c>
      <c r="AR13">
        <f t="shared" si="38"/>
        <v>0</v>
      </c>
      <c r="AS13">
        <f t="shared" si="39"/>
        <v>0</v>
      </c>
      <c r="AT13">
        <f t="shared" si="40"/>
        <v>0</v>
      </c>
      <c r="AU13">
        <f t="shared" si="41"/>
        <v>0</v>
      </c>
      <c r="AV13">
        <f t="shared" si="42"/>
        <v>0</v>
      </c>
      <c r="AW13">
        <f t="shared" si="43"/>
        <v>0</v>
      </c>
      <c r="AX13">
        <f t="shared" si="44"/>
        <v>0</v>
      </c>
      <c r="AY13">
        <f t="shared" si="45"/>
        <v>0</v>
      </c>
      <c r="AZ13">
        <f t="shared" si="46"/>
        <v>0</v>
      </c>
      <c r="BA13">
        <f t="shared" si="47"/>
        <v>0</v>
      </c>
    </row>
    <row r="14" spans="1:53" x14ac:dyDescent="0.4">
      <c r="A14" s="1" t="s">
        <v>12</v>
      </c>
      <c r="B14" s="19">
        <f>K!G14</f>
        <v>5.6693453347263771</v>
      </c>
      <c r="C14" s="19">
        <f>K!H14</f>
        <v>-7.5075800960835526</v>
      </c>
      <c r="D14" s="19">
        <f>K!I14</f>
        <v>0</v>
      </c>
      <c r="E14" s="19">
        <f>K!J14</f>
        <v>0</v>
      </c>
      <c r="F14" s="19">
        <f>K!K14</f>
        <v>-5.6693453347263771</v>
      </c>
      <c r="G14" s="19">
        <f>K!L14</f>
        <v>7.5075800960835526</v>
      </c>
      <c r="H14" s="19">
        <f>K!M14</f>
        <v>-1.9791666988680845</v>
      </c>
      <c r="I14" s="43">
        <f>(BG72*BG72)/(BG72*BG72)</f>
        <v>1</v>
      </c>
      <c r="L14">
        <f t="shared" si="6"/>
        <v>32.141476524383734</v>
      </c>
      <c r="M14">
        <f t="shared" si="7"/>
        <v>-42.563064192815894</v>
      </c>
      <c r="N14">
        <f t="shared" si="8"/>
        <v>0</v>
      </c>
      <c r="O14">
        <f t="shared" si="9"/>
        <v>0</v>
      </c>
      <c r="P14">
        <f t="shared" si="10"/>
        <v>-32.141476524383734</v>
      </c>
      <c r="Q14">
        <f t="shared" si="11"/>
        <v>42.563064192815894</v>
      </c>
      <c r="R14">
        <f t="shared" si="12"/>
        <v>-11.220579490873579</v>
      </c>
      <c r="S14">
        <f t="shared" si="13"/>
        <v>-42.563064192815894</v>
      </c>
      <c r="T14">
        <f t="shared" si="14"/>
        <v>56.363758899109925</v>
      </c>
      <c r="U14">
        <f t="shared" si="15"/>
        <v>0</v>
      </c>
      <c r="V14">
        <f t="shared" si="16"/>
        <v>0</v>
      </c>
      <c r="W14">
        <f t="shared" si="17"/>
        <v>42.563064192815894</v>
      </c>
      <c r="X14">
        <f t="shared" si="18"/>
        <v>-56.363758899109925</v>
      </c>
      <c r="Y14">
        <f t="shared" si="19"/>
        <v>14.858752515253421</v>
      </c>
      <c r="Z14">
        <f t="shared" si="20"/>
        <v>0</v>
      </c>
      <c r="AA14">
        <f t="shared" si="21"/>
        <v>0</v>
      </c>
      <c r="AB14">
        <f t="shared" si="22"/>
        <v>0</v>
      </c>
      <c r="AC14">
        <f t="shared" si="23"/>
        <v>0</v>
      </c>
      <c r="AD14">
        <f t="shared" si="24"/>
        <v>0</v>
      </c>
      <c r="AE14">
        <f t="shared" si="25"/>
        <v>0</v>
      </c>
      <c r="AF14">
        <f t="shared" si="26"/>
        <v>0</v>
      </c>
      <c r="AG14">
        <f t="shared" si="27"/>
        <v>0</v>
      </c>
      <c r="AH14">
        <f t="shared" si="28"/>
        <v>0</v>
      </c>
      <c r="AI14">
        <f t="shared" si="29"/>
        <v>0</v>
      </c>
      <c r="AJ14">
        <f t="shared" si="30"/>
        <v>0</v>
      </c>
      <c r="AK14">
        <f t="shared" si="31"/>
        <v>0</v>
      </c>
      <c r="AL14">
        <f t="shared" si="32"/>
        <v>0</v>
      </c>
      <c r="AM14">
        <f t="shared" si="33"/>
        <v>0</v>
      </c>
      <c r="AN14">
        <f t="shared" si="34"/>
        <v>-32.141476524383734</v>
      </c>
      <c r="AO14">
        <f t="shared" si="35"/>
        <v>42.563064192815894</v>
      </c>
      <c r="AP14">
        <f t="shared" si="36"/>
        <v>0</v>
      </c>
      <c r="AQ14">
        <f t="shared" si="37"/>
        <v>0</v>
      </c>
      <c r="AR14">
        <f t="shared" si="38"/>
        <v>32.141476524383734</v>
      </c>
      <c r="AS14">
        <f t="shared" si="39"/>
        <v>-42.563064192815894</v>
      </c>
      <c r="AT14">
        <f t="shared" si="40"/>
        <v>11.220579490873579</v>
      </c>
      <c r="AU14">
        <f t="shared" si="41"/>
        <v>42.563064192815894</v>
      </c>
      <c r="AV14">
        <f t="shared" si="42"/>
        <v>-56.363758899109925</v>
      </c>
      <c r="AW14">
        <f t="shared" si="43"/>
        <v>0</v>
      </c>
      <c r="AX14">
        <f t="shared" si="44"/>
        <v>0</v>
      </c>
      <c r="AY14">
        <f t="shared" si="45"/>
        <v>-42.563064192815894</v>
      </c>
      <c r="AZ14">
        <f t="shared" si="46"/>
        <v>56.363758899109925</v>
      </c>
      <c r="BA14">
        <f t="shared" si="47"/>
        <v>-14.858752515253421</v>
      </c>
    </row>
    <row r="15" spans="1:53" x14ac:dyDescent="0.4">
      <c r="A15" s="39" t="s">
        <v>52</v>
      </c>
      <c r="B15" s="19">
        <f>K!G15</f>
        <v>-5.1849462915505873</v>
      </c>
      <c r="C15" s="19">
        <f>K!H15</f>
        <v>4.5201784505544236</v>
      </c>
      <c r="D15" s="19">
        <f>K!I15</f>
        <v>-5.0682782106374749</v>
      </c>
      <c r="E15" s="19">
        <f>K!J15</f>
        <v>-6.2321617982038093</v>
      </c>
      <c r="F15" s="19">
        <f>K!K15</f>
        <v>-5.6693453347263771</v>
      </c>
      <c r="G15" s="19">
        <f>K!L15</f>
        <v>7.5075800960835526</v>
      </c>
      <c r="H15" s="19">
        <f>K!M15</f>
        <v>0</v>
      </c>
      <c r="I15" s="43">
        <f>K!N15</f>
        <v>-0.25</v>
      </c>
      <c r="L15">
        <f t="shared" si="6"/>
        <v>-6.7209170115660468</v>
      </c>
      <c r="M15">
        <f t="shared" si="7"/>
        <v>5.8592206235872597</v>
      </c>
      <c r="N15">
        <f t="shared" si="8"/>
        <v>-6.569687578197855</v>
      </c>
      <c r="O15">
        <f t="shared" si="9"/>
        <v>-8.0783560509850201</v>
      </c>
      <c r="P15">
        <f t="shared" si="10"/>
        <v>-7.348812767202288</v>
      </c>
      <c r="Q15">
        <f t="shared" si="11"/>
        <v>9.7315998944268536</v>
      </c>
      <c r="R15">
        <f t="shared" si="12"/>
        <v>0</v>
      </c>
      <c r="S15">
        <f t="shared" si="13"/>
        <v>5.8592206235872597</v>
      </c>
      <c r="T15">
        <f t="shared" si="14"/>
        <v>-5.1080033062141474</v>
      </c>
      <c r="U15">
        <f t="shared" si="15"/>
        <v>5.7273804872845115</v>
      </c>
      <c r="V15">
        <f t="shared" si="16"/>
        <v>7.0426208651523412</v>
      </c>
      <c r="W15">
        <f t="shared" si="17"/>
        <v>6.406613152695356</v>
      </c>
      <c r="X15">
        <f t="shared" si="18"/>
        <v>-8.4839004415320449</v>
      </c>
      <c r="Y15">
        <f t="shared" si="19"/>
        <v>0</v>
      </c>
      <c r="Z15">
        <f t="shared" si="20"/>
        <v>-6.569687578197855</v>
      </c>
      <c r="AA15">
        <f t="shared" si="21"/>
        <v>5.7273804872845115</v>
      </c>
      <c r="AB15">
        <f t="shared" si="22"/>
        <v>-6.4218610051056508</v>
      </c>
      <c r="AC15">
        <f t="shared" si="23"/>
        <v>-7.8965824617509073</v>
      </c>
      <c r="AD15">
        <f t="shared" si="24"/>
        <v>-7.1834548571432295</v>
      </c>
      <c r="AE15">
        <f t="shared" si="25"/>
        <v>9.5126261538989674</v>
      </c>
      <c r="AF15">
        <f t="shared" si="26"/>
        <v>0</v>
      </c>
      <c r="AG15">
        <f t="shared" si="27"/>
        <v>-8.0783560509850201</v>
      </c>
      <c r="AH15">
        <f t="shared" si="28"/>
        <v>7.0426208651523412</v>
      </c>
      <c r="AI15">
        <f t="shared" si="29"/>
        <v>-7.8965824617509073</v>
      </c>
      <c r="AJ15">
        <f t="shared" si="30"/>
        <v>-9.7099601697477347</v>
      </c>
      <c r="AK15">
        <f t="shared" si="31"/>
        <v>-8.8330693539766791</v>
      </c>
      <c r="AL15">
        <f t="shared" si="32"/>
        <v>11.697113467941801</v>
      </c>
      <c r="AM15">
        <f t="shared" si="33"/>
        <v>0</v>
      </c>
      <c r="AN15">
        <f t="shared" si="34"/>
        <v>-7.348812767202288</v>
      </c>
      <c r="AO15">
        <f t="shared" si="35"/>
        <v>6.406613152695356</v>
      </c>
      <c r="AP15">
        <f t="shared" si="36"/>
        <v>-7.1834548571432295</v>
      </c>
      <c r="AQ15">
        <f t="shared" si="37"/>
        <v>-8.8330693539766791</v>
      </c>
      <c r="AR15">
        <f t="shared" si="38"/>
        <v>-8.0353691310959334</v>
      </c>
      <c r="AS15">
        <f t="shared" si="39"/>
        <v>10.640766048203973</v>
      </c>
      <c r="AT15">
        <f t="shared" si="40"/>
        <v>0</v>
      </c>
      <c r="AU15">
        <f t="shared" si="41"/>
        <v>9.7315998944268536</v>
      </c>
      <c r="AV15">
        <f t="shared" si="42"/>
        <v>-8.4839004415320449</v>
      </c>
      <c r="AW15">
        <f t="shared" si="43"/>
        <v>9.5126261538989674</v>
      </c>
      <c r="AX15">
        <f t="shared" si="44"/>
        <v>11.697113467941801</v>
      </c>
      <c r="AY15">
        <f t="shared" si="45"/>
        <v>10.640766048203973</v>
      </c>
      <c r="AZ15">
        <f t="shared" si="46"/>
        <v>-14.090939724777481</v>
      </c>
      <c r="BA15">
        <f t="shared" si="47"/>
        <v>0</v>
      </c>
    </row>
    <row r="16" spans="1:53" x14ac:dyDescent="0.4">
      <c r="A16" s="26" t="s">
        <v>13</v>
      </c>
      <c r="B16" s="19">
        <f>K!G16</f>
        <v>0</v>
      </c>
      <c r="C16" s="19">
        <f>K!H16</f>
        <v>0</v>
      </c>
      <c r="D16" s="19">
        <f>K!I16</f>
        <v>-6.7653517466781867</v>
      </c>
      <c r="E16" s="19">
        <f>K!J16</f>
        <v>-0.58217947326376229</v>
      </c>
      <c r="F16" s="19">
        <f>K!K16</f>
        <v>0</v>
      </c>
      <c r="G16" s="19">
        <f>K!L16</f>
        <v>0</v>
      </c>
      <c r="H16" s="19">
        <f>K!M16</f>
        <v>0.17915399089361017</v>
      </c>
      <c r="I16" s="43">
        <f>(BG72*BG72)/(BG72*BG72)</f>
        <v>1</v>
      </c>
      <c r="L16">
        <f t="shared" si="6"/>
        <v>0</v>
      </c>
      <c r="M16">
        <f t="shared" si="7"/>
        <v>0</v>
      </c>
      <c r="N16">
        <f t="shared" si="8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>
        <f t="shared" si="12"/>
        <v>0</v>
      </c>
      <c r="S16">
        <f t="shared" si="13"/>
        <v>0</v>
      </c>
      <c r="T16">
        <f t="shared" si="14"/>
        <v>0</v>
      </c>
      <c r="U16">
        <f t="shared" si="15"/>
        <v>0</v>
      </c>
      <c r="V16">
        <f t="shared" si="16"/>
        <v>0</v>
      </c>
      <c r="W16">
        <f t="shared" si="17"/>
        <v>0</v>
      </c>
      <c r="X16">
        <f t="shared" si="18"/>
        <v>0</v>
      </c>
      <c r="Y16">
        <f t="shared" si="19"/>
        <v>0</v>
      </c>
      <c r="Z16">
        <f t="shared" si="20"/>
        <v>0</v>
      </c>
      <c r="AA16">
        <f t="shared" si="21"/>
        <v>0</v>
      </c>
      <c r="AB16">
        <f t="shared" si="22"/>
        <v>45.769984256281589</v>
      </c>
      <c r="AC16">
        <f t="shared" si="23"/>
        <v>3.9386489163251808</v>
      </c>
      <c r="AD16">
        <f t="shared" si="24"/>
        <v>0</v>
      </c>
      <c r="AE16">
        <f t="shared" si="25"/>
        <v>0</v>
      </c>
      <c r="AF16">
        <f t="shared" si="26"/>
        <v>-1.2120397652164536</v>
      </c>
      <c r="AG16">
        <f t="shared" si="27"/>
        <v>0</v>
      </c>
      <c r="AH16">
        <f t="shared" si="28"/>
        <v>0</v>
      </c>
      <c r="AI16">
        <f t="shared" si="29"/>
        <v>3.9386489163251808</v>
      </c>
      <c r="AJ16">
        <f t="shared" si="30"/>
        <v>0.3389329390896717</v>
      </c>
      <c r="AK16">
        <f t="shared" si="31"/>
        <v>0</v>
      </c>
      <c r="AL16">
        <f t="shared" si="32"/>
        <v>0</v>
      </c>
      <c r="AM16">
        <f t="shared" si="33"/>
        <v>-0.10429977605154284</v>
      </c>
      <c r="AN16">
        <f t="shared" si="34"/>
        <v>0</v>
      </c>
      <c r="AO16">
        <f t="shared" si="35"/>
        <v>0</v>
      </c>
      <c r="AP16">
        <f t="shared" si="36"/>
        <v>0</v>
      </c>
      <c r="AQ16">
        <f t="shared" si="37"/>
        <v>0</v>
      </c>
      <c r="AR16">
        <f t="shared" si="38"/>
        <v>0</v>
      </c>
      <c r="AS16">
        <f t="shared" si="39"/>
        <v>0</v>
      </c>
      <c r="AT16">
        <f t="shared" si="40"/>
        <v>0</v>
      </c>
      <c r="AU16">
        <f t="shared" si="41"/>
        <v>0</v>
      </c>
      <c r="AV16">
        <f t="shared" si="42"/>
        <v>0</v>
      </c>
      <c r="AW16">
        <f t="shared" si="43"/>
        <v>0</v>
      </c>
      <c r="AX16">
        <f t="shared" si="44"/>
        <v>0</v>
      </c>
      <c r="AY16">
        <f t="shared" si="45"/>
        <v>0</v>
      </c>
      <c r="AZ16">
        <f t="shared" si="46"/>
        <v>0</v>
      </c>
      <c r="BA16">
        <f t="shared" si="47"/>
        <v>0</v>
      </c>
    </row>
    <row r="17" spans="1:53" x14ac:dyDescent="0.4">
      <c r="A17" s="1" t="s">
        <v>14</v>
      </c>
      <c r="B17" s="19">
        <f>K!G17</f>
        <v>0</v>
      </c>
      <c r="C17" s="19">
        <f>K!H17</f>
        <v>0</v>
      </c>
      <c r="D17" s="19">
        <f>K!I17</f>
        <v>-4.0900943153534168</v>
      </c>
      <c r="E17" s="19">
        <f>K!J17</f>
        <v>-2.556875538633939</v>
      </c>
      <c r="F17" s="19">
        <f>K!K17</f>
        <v>0</v>
      </c>
      <c r="G17" s="19">
        <f>K!L17</f>
        <v>0</v>
      </c>
      <c r="H17" s="19">
        <f>K!M17</f>
        <v>2.3124980069724188</v>
      </c>
      <c r="I17" s="43">
        <f>(BG72*BG72)/(BG72*BG72)</f>
        <v>1</v>
      </c>
      <c r="L17">
        <f t="shared" si="6"/>
        <v>0</v>
      </c>
      <c r="M17">
        <f t="shared" si="7"/>
        <v>0</v>
      </c>
      <c r="N17">
        <f t="shared" si="8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>
        <f t="shared" si="12"/>
        <v>0</v>
      </c>
      <c r="S17">
        <f t="shared" si="13"/>
        <v>0</v>
      </c>
      <c r="T17">
        <f t="shared" si="14"/>
        <v>0</v>
      </c>
      <c r="U17">
        <f t="shared" si="15"/>
        <v>0</v>
      </c>
      <c r="V17">
        <f t="shared" si="16"/>
        <v>0</v>
      </c>
      <c r="W17">
        <f t="shared" si="17"/>
        <v>0</v>
      </c>
      <c r="X17">
        <f t="shared" si="18"/>
        <v>0</v>
      </c>
      <c r="Y17">
        <f t="shared" si="19"/>
        <v>0</v>
      </c>
      <c r="Z17">
        <f t="shared" si="20"/>
        <v>0</v>
      </c>
      <c r="AA17">
        <f t="shared" si="21"/>
        <v>0</v>
      </c>
      <c r="AB17">
        <f t="shared" si="22"/>
        <v>16.728871508486336</v>
      </c>
      <c r="AC17">
        <f t="shared" si="23"/>
        <v>10.457862105632879</v>
      </c>
      <c r="AD17">
        <f t="shared" si="24"/>
        <v>0</v>
      </c>
      <c r="AE17">
        <f t="shared" si="25"/>
        <v>0</v>
      </c>
      <c r="AF17">
        <f t="shared" si="26"/>
        <v>-9.4583349525839964</v>
      </c>
      <c r="AG17">
        <f t="shared" si="27"/>
        <v>0</v>
      </c>
      <c r="AH17">
        <f t="shared" si="28"/>
        <v>0</v>
      </c>
      <c r="AI17">
        <f t="shared" si="29"/>
        <v>10.457862105632879</v>
      </c>
      <c r="AJ17">
        <f t="shared" si="30"/>
        <v>6.537612520064596</v>
      </c>
      <c r="AK17">
        <f t="shared" si="31"/>
        <v>0</v>
      </c>
      <c r="AL17">
        <f t="shared" si="32"/>
        <v>0</v>
      </c>
      <c r="AM17">
        <f t="shared" si="33"/>
        <v>-5.9127695871675137</v>
      </c>
      <c r="AN17">
        <f t="shared" si="34"/>
        <v>0</v>
      </c>
      <c r="AO17">
        <f t="shared" si="35"/>
        <v>0</v>
      </c>
      <c r="AP17">
        <f t="shared" si="36"/>
        <v>0</v>
      </c>
      <c r="AQ17">
        <f t="shared" si="37"/>
        <v>0</v>
      </c>
      <c r="AR17">
        <f t="shared" si="38"/>
        <v>0</v>
      </c>
      <c r="AS17">
        <f t="shared" si="39"/>
        <v>0</v>
      </c>
      <c r="AT17">
        <f t="shared" si="40"/>
        <v>0</v>
      </c>
      <c r="AU17">
        <f t="shared" si="41"/>
        <v>0</v>
      </c>
      <c r="AV17">
        <f t="shared" si="42"/>
        <v>0</v>
      </c>
      <c r="AW17">
        <f t="shared" si="43"/>
        <v>0</v>
      </c>
      <c r="AX17">
        <f t="shared" si="44"/>
        <v>0</v>
      </c>
      <c r="AY17">
        <f t="shared" si="45"/>
        <v>0</v>
      </c>
      <c r="AZ17">
        <f t="shared" si="46"/>
        <v>0</v>
      </c>
      <c r="BA17">
        <f t="shared" si="47"/>
        <v>0</v>
      </c>
    </row>
    <row r="18" spans="1:53" x14ac:dyDescent="0.4">
      <c r="A18" s="26" t="s">
        <v>15</v>
      </c>
      <c r="B18" s="19">
        <f>K!G18</f>
        <v>5.0682782106374749</v>
      </c>
      <c r="C18" s="19">
        <f>K!H18</f>
        <v>6.2321617982038093</v>
      </c>
      <c r="D18" s="19">
        <f>K!I18</f>
        <v>-5.0682782106374749</v>
      </c>
      <c r="E18" s="19">
        <f>K!J18</f>
        <v>-6.2321617982038093</v>
      </c>
      <c r="F18" s="19">
        <f>K!K18</f>
        <v>0</v>
      </c>
      <c r="G18" s="19">
        <f>K!L18</f>
        <v>0</v>
      </c>
      <c r="H18" s="19">
        <f>K!M18</f>
        <v>0.24584600687376224</v>
      </c>
      <c r="I18" s="43">
        <f>(BG72*BG72)/(BG72*BG72)</f>
        <v>1</v>
      </c>
      <c r="L18">
        <f t="shared" si="6"/>
        <v>25.687444020422603</v>
      </c>
      <c r="M18">
        <f t="shared" si="7"/>
        <v>31.586329847003629</v>
      </c>
      <c r="N18">
        <f t="shared" si="8"/>
        <v>-25.687444020422603</v>
      </c>
      <c r="O18">
        <f t="shared" si="9"/>
        <v>-31.586329847003629</v>
      </c>
      <c r="P18">
        <f t="shared" si="10"/>
        <v>0</v>
      </c>
      <c r="Q18">
        <f t="shared" si="11"/>
        <v>0</v>
      </c>
      <c r="R18">
        <f t="shared" si="12"/>
        <v>1.24601595981052</v>
      </c>
      <c r="S18">
        <f t="shared" si="13"/>
        <v>31.586329847003629</v>
      </c>
      <c r="T18">
        <f t="shared" si="14"/>
        <v>38.839840678990939</v>
      </c>
      <c r="U18">
        <f t="shared" si="15"/>
        <v>-31.586329847003629</v>
      </c>
      <c r="V18">
        <f t="shared" si="16"/>
        <v>-38.839840678990939</v>
      </c>
      <c r="W18">
        <f t="shared" si="17"/>
        <v>0</v>
      </c>
      <c r="X18">
        <f t="shared" si="18"/>
        <v>0</v>
      </c>
      <c r="Y18">
        <f t="shared" si="19"/>
        <v>1.5321520922796121</v>
      </c>
      <c r="Z18">
        <f t="shared" si="20"/>
        <v>-25.687444020422603</v>
      </c>
      <c r="AA18">
        <f t="shared" si="21"/>
        <v>-31.586329847003629</v>
      </c>
      <c r="AB18">
        <f t="shared" si="22"/>
        <v>25.687444020422603</v>
      </c>
      <c r="AC18">
        <f t="shared" si="23"/>
        <v>31.586329847003629</v>
      </c>
      <c r="AD18">
        <f t="shared" si="24"/>
        <v>0</v>
      </c>
      <c r="AE18">
        <f t="shared" si="25"/>
        <v>0</v>
      </c>
      <c r="AF18">
        <f t="shared" si="26"/>
        <v>-1.24601595981052</v>
      </c>
      <c r="AG18">
        <f t="shared" si="27"/>
        <v>-31.586329847003629</v>
      </c>
      <c r="AH18">
        <f t="shared" si="28"/>
        <v>-38.839840678990939</v>
      </c>
      <c r="AI18">
        <f t="shared" si="29"/>
        <v>31.586329847003629</v>
      </c>
      <c r="AJ18">
        <f t="shared" si="30"/>
        <v>38.839840678990939</v>
      </c>
      <c r="AK18">
        <f t="shared" si="31"/>
        <v>0</v>
      </c>
      <c r="AL18">
        <f t="shared" si="32"/>
        <v>0</v>
      </c>
      <c r="AM18">
        <f t="shared" si="33"/>
        <v>-1.5321520922796121</v>
      </c>
      <c r="AN18">
        <f t="shared" si="34"/>
        <v>0</v>
      </c>
      <c r="AO18">
        <f t="shared" si="35"/>
        <v>0</v>
      </c>
      <c r="AP18">
        <f t="shared" si="36"/>
        <v>0</v>
      </c>
      <c r="AQ18">
        <f t="shared" si="37"/>
        <v>0</v>
      </c>
      <c r="AR18">
        <f t="shared" si="38"/>
        <v>0</v>
      </c>
      <c r="AS18">
        <f t="shared" si="39"/>
        <v>0</v>
      </c>
      <c r="AT18">
        <f t="shared" si="40"/>
        <v>0</v>
      </c>
      <c r="AU18">
        <f t="shared" si="41"/>
        <v>0</v>
      </c>
      <c r="AV18">
        <f t="shared" si="42"/>
        <v>0</v>
      </c>
      <c r="AW18">
        <f t="shared" si="43"/>
        <v>0</v>
      </c>
      <c r="AX18">
        <f t="shared" si="44"/>
        <v>0</v>
      </c>
      <c r="AY18">
        <f t="shared" si="45"/>
        <v>0</v>
      </c>
      <c r="AZ18">
        <f t="shared" si="46"/>
        <v>0</v>
      </c>
      <c r="BA18">
        <f t="shared" si="47"/>
        <v>0</v>
      </c>
    </row>
    <row r="19" spans="1:53" x14ac:dyDescent="0.4">
      <c r="A19" s="1" t="s">
        <v>16</v>
      </c>
      <c r="B19" s="19">
        <f>K!G19</f>
        <v>0</v>
      </c>
      <c r="C19" s="19">
        <f>K!H19</f>
        <v>0</v>
      </c>
      <c r="D19" s="19">
        <f>K!I19</f>
        <v>-0.43745856579047998</v>
      </c>
      <c r="E19" s="19">
        <f>K!J19</f>
        <v>-5.4774923661108437</v>
      </c>
      <c r="F19" s="19">
        <f>K!K19</f>
        <v>0.43745856579047998</v>
      </c>
      <c r="G19" s="19">
        <f>K!L19</f>
        <v>5.4774923661108437</v>
      </c>
      <c r="H19" s="19">
        <f>K!M19</f>
        <v>-2.7374980049444275</v>
      </c>
      <c r="I19" s="43">
        <f>(BG72*BG72)/(BG72*BG72)</f>
        <v>1</v>
      </c>
      <c r="L19">
        <f t="shared" si="6"/>
        <v>0</v>
      </c>
      <c r="M19">
        <f t="shared" si="7"/>
        <v>0</v>
      </c>
      <c r="N19">
        <f t="shared" si="8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>
        <f t="shared" si="12"/>
        <v>0</v>
      </c>
      <c r="S19">
        <f t="shared" si="13"/>
        <v>0</v>
      </c>
      <c r="T19">
        <f t="shared" si="14"/>
        <v>0</v>
      </c>
      <c r="U19">
        <f t="shared" si="15"/>
        <v>0</v>
      </c>
      <c r="V19">
        <f t="shared" si="16"/>
        <v>0</v>
      </c>
      <c r="W19">
        <f t="shared" si="17"/>
        <v>0</v>
      </c>
      <c r="X19">
        <f t="shared" si="18"/>
        <v>0</v>
      </c>
      <c r="Y19">
        <f t="shared" si="19"/>
        <v>0</v>
      </c>
      <c r="Z19">
        <f t="shared" si="20"/>
        <v>0</v>
      </c>
      <c r="AA19">
        <f t="shared" si="21"/>
        <v>0</v>
      </c>
      <c r="AB19">
        <f t="shared" si="22"/>
        <v>0.1913699967834637</v>
      </c>
      <c r="AC19">
        <f t="shared" si="23"/>
        <v>2.3961759546071524</v>
      </c>
      <c r="AD19">
        <f t="shared" si="24"/>
        <v>-0.1913699967834637</v>
      </c>
      <c r="AE19">
        <f t="shared" si="25"/>
        <v>-2.3961759546071524</v>
      </c>
      <c r="AF19">
        <f t="shared" si="26"/>
        <v>1.1975419510972896</v>
      </c>
      <c r="AG19">
        <f t="shared" si="27"/>
        <v>0</v>
      </c>
      <c r="AH19">
        <f t="shared" si="28"/>
        <v>0</v>
      </c>
      <c r="AI19">
        <f t="shared" si="29"/>
        <v>2.3961759546071524</v>
      </c>
      <c r="AJ19">
        <f t="shared" si="30"/>
        <v>30.002922620802568</v>
      </c>
      <c r="AK19">
        <f t="shared" si="31"/>
        <v>-2.3961759546071524</v>
      </c>
      <c r="AL19">
        <f t="shared" si="32"/>
        <v>-30.002922620802568</v>
      </c>
      <c r="AM19">
        <f t="shared" si="33"/>
        <v>14.994624424326766</v>
      </c>
      <c r="AN19">
        <f t="shared" si="34"/>
        <v>0</v>
      </c>
      <c r="AO19">
        <f t="shared" si="35"/>
        <v>0</v>
      </c>
      <c r="AP19">
        <f t="shared" si="36"/>
        <v>-0.1913699967834637</v>
      </c>
      <c r="AQ19">
        <f t="shared" si="37"/>
        <v>-2.3961759546071524</v>
      </c>
      <c r="AR19">
        <f t="shared" si="38"/>
        <v>0.1913699967834637</v>
      </c>
      <c r="AS19">
        <f t="shared" si="39"/>
        <v>2.3961759546071524</v>
      </c>
      <c r="AT19">
        <f t="shared" si="40"/>
        <v>-1.1975419510972896</v>
      </c>
      <c r="AU19">
        <f t="shared" si="41"/>
        <v>0</v>
      </c>
      <c r="AV19">
        <f t="shared" si="42"/>
        <v>0</v>
      </c>
      <c r="AW19">
        <f t="shared" si="43"/>
        <v>-2.3961759546071524</v>
      </c>
      <c r="AX19">
        <f t="shared" si="44"/>
        <v>-30.002922620802568</v>
      </c>
      <c r="AY19">
        <f t="shared" si="45"/>
        <v>2.3961759546071524</v>
      </c>
      <c r="AZ19">
        <f t="shared" si="46"/>
        <v>30.002922620802568</v>
      </c>
      <c r="BA19">
        <f t="shared" si="47"/>
        <v>-14.994624424326766</v>
      </c>
    </row>
    <row r="20" spans="1:53" x14ac:dyDescent="0.4">
      <c r="A20" s="39" t="s">
        <v>52</v>
      </c>
      <c r="B20" s="19">
        <f>K!G20</f>
        <v>5.0682782106374749</v>
      </c>
      <c r="C20" s="19">
        <f>K!H20</f>
        <v>6.2321617982038093</v>
      </c>
      <c r="D20" s="19">
        <f>K!I20</f>
        <v>-16.361182838459559</v>
      </c>
      <c r="E20" s="19">
        <f>K!J20</f>
        <v>-14.848709176212356</v>
      </c>
      <c r="F20" s="19">
        <f>K!K20</f>
        <v>0.43745856579047998</v>
      </c>
      <c r="G20" s="19">
        <f>K!L20</f>
        <v>5.4774923661108437</v>
      </c>
      <c r="H20" s="19">
        <f>K!M20</f>
        <v>-2.0463630789890885E-10</v>
      </c>
      <c r="I20" s="43">
        <f>K!N20</f>
        <v>-0.25</v>
      </c>
      <c r="L20">
        <f t="shared" si="6"/>
        <v>-6.4218610051056508</v>
      </c>
      <c r="M20">
        <f t="shared" si="7"/>
        <v>-7.8965824617509073</v>
      </c>
      <c r="N20">
        <f t="shared" si="8"/>
        <v>20.730756620105094</v>
      </c>
      <c r="O20">
        <f t="shared" si="9"/>
        <v>18.814347293472455</v>
      </c>
      <c r="P20">
        <f t="shared" si="10"/>
        <v>-0.55429042926315253</v>
      </c>
      <c r="Q20">
        <f t="shared" si="11"/>
        <v>-6.9403638020231737</v>
      </c>
      <c r="R20">
        <f t="shared" si="12"/>
        <v>2.5928843510733526E-10</v>
      </c>
      <c r="S20">
        <f t="shared" si="13"/>
        <v>-7.8965824617509073</v>
      </c>
      <c r="T20">
        <f t="shared" si="14"/>
        <v>-9.7099601697477347</v>
      </c>
      <c r="U20">
        <f t="shared" si="15"/>
        <v>25.491384664818856</v>
      </c>
      <c r="V20">
        <f t="shared" si="16"/>
        <v>23.134889520157252</v>
      </c>
      <c r="W20">
        <f t="shared" si="17"/>
        <v>-0.68157814050411425</v>
      </c>
      <c r="X20">
        <f t="shared" si="18"/>
        <v>-8.5341546685072487</v>
      </c>
      <c r="Y20">
        <f t="shared" si="19"/>
        <v>3.1883164515326303E-10</v>
      </c>
      <c r="Z20">
        <f t="shared" si="20"/>
        <v>20.730756620105094</v>
      </c>
      <c r="AA20">
        <f t="shared" si="21"/>
        <v>25.491384664818856</v>
      </c>
      <c r="AB20">
        <f t="shared" si="22"/>
        <v>-66.922075968375893</v>
      </c>
      <c r="AC20">
        <f t="shared" si="23"/>
        <v>-60.735611436780644</v>
      </c>
      <c r="AD20">
        <f t="shared" si="24"/>
        <v>1.7893348947870833</v>
      </c>
      <c r="AE20">
        <f t="shared" si="25"/>
        <v>22.404563524551495</v>
      </c>
      <c r="AF20">
        <f t="shared" si="26"/>
        <v>-8.370230122303385E-10</v>
      </c>
      <c r="AG20">
        <f t="shared" si="27"/>
        <v>18.814347293472455</v>
      </c>
      <c r="AH20">
        <f t="shared" si="28"/>
        <v>23.134889520157252</v>
      </c>
      <c r="AI20">
        <f t="shared" si="29"/>
        <v>-60.735611436780644</v>
      </c>
      <c r="AJ20">
        <f t="shared" si="30"/>
        <v>-55.121041049933254</v>
      </c>
      <c r="AK20">
        <f t="shared" si="31"/>
        <v>1.6239237550164491</v>
      </c>
      <c r="AL20">
        <f t="shared" si="32"/>
        <v>20.333422789825804</v>
      </c>
      <c r="AM20">
        <f t="shared" si="33"/>
        <v>-7.5964625572118623E-10</v>
      </c>
      <c r="AN20">
        <f t="shared" si="34"/>
        <v>-0.55429042926315253</v>
      </c>
      <c r="AO20">
        <f t="shared" si="35"/>
        <v>-0.68157814050411425</v>
      </c>
      <c r="AP20">
        <f t="shared" si="36"/>
        <v>1.7893348947870833</v>
      </c>
      <c r="AQ20">
        <f t="shared" si="37"/>
        <v>1.6239237550164491</v>
      </c>
      <c r="AR20">
        <f t="shared" si="38"/>
        <v>-4.7842499195865924E-2</v>
      </c>
      <c r="AS20">
        <f t="shared" si="39"/>
        <v>-0.5990439886517881</v>
      </c>
      <c r="AT20">
        <f t="shared" si="40"/>
        <v>2.2379976440528933E-11</v>
      </c>
      <c r="AU20">
        <f t="shared" si="41"/>
        <v>-6.9403638020231737</v>
      </c>
      <c r="AV20">
        <f t="shared" si="42"/>
        <v>-8.5341546685072487</v>
      </c>
      <c r="AW20">
        <f t="shared" si="43"/>
        <v>22.404563524551495</v>
      </c>
      <c r="AX20">
        <f t="shared" si="44"/>
        <v>20.333422789825804</v>
      </c>
      <c r="AY20">
        <f t="shared" si="45"/>
        <v>-0.5990439886517881</v>
      </c>
      <c r="AZ20">
        <f t="shared" si="46"/>
        <v>-7.5007306552006421</v>
      </c>
      <c r="BA20">
        <f t="shared" si="47"/>
        <v>2.8022345358634536E-10</v>
      </c>
    </row>
    <row r="21" spans="1:53" x14ac:dyDescent="0.4">
      <c r="A21" s="1" t="s">
        <v>17</v>
      </c>
      <c r="B21" s="19">
        <f>K!G21</f>
        <v>0</v>
      </c>
      <c r="C21" s="19">
        <f>K!H21</f>
        <v>0</v>
      </c>
      <c r="D21" s="19">
        <f>K!I21</f>
        <v>-0.43745856579047998</v>
      </c>
      <c r="E21" s="19">
        <f>K!J21</f>
        <v>-5.4774923661108437</v>
      </c>
      <c r="F21" s="19">
        <f>K!K21</f>
        <v>0.43745856579047998</v>
      </c>
      <c r="G21" s="19">
        <f>K!L21</f>
        <v>5.4774923661108437</v>
      </c>
      <c r="H21" s="19">
        <f>K!M21</f>
        <v>-3.333331992098465</v>
      </c>
      <c r="I21" s="43">
        <f>(BG72*BG72)/(BG72*BG72)</f>
        <v>1</v>
      </c>
      <c r="L21">
        <f t="shared" si="6"/>
        <v>0</v>
      </c>
      <c r="M21">
        <f t="shared" si="7"/>
        <v>0</v>
      </c>
      <c r="N21">
        <f t="shared" si="8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>
        <f t="shared" si="12"/>
        <v>0</v>
      </c>
      <c r="S21">
        <f t="shared" si="13"/>
        <v>0</v>
      </c>
      <c r="T21">
        <f t="shared" si="14"/>
        <v>0</v>
      </c>
      <c r="U21">
        <f t="shared" si="15"/>
        <v>0</v>
      </c>
      <c r="V21">
        <f t="shared" si="16"/>
        <v>0</v>
      </c>
      <c r="W21">
        <f t="shared" si="17"/>
        <v>0</v>
      </c>
      <c r="X21">
        <f t="shared" si="18"/>
        <v>0</v>
      </c>
      <c r="Y21">
        <f t="shared" si="19"/>
        <v>0</v>
      </c>
      <c r="Z21">
        <f t="shared" si="20"/>
        <v>0</v>
      </c>
      <c r="AA21">
        <f t="shared" si="21"/>
        <v>0</v>
      </c>
      <c r="AB21">
        <f t="shared" si="22"/>
        <v>0.1913699967834637</v>
      </c>
      <c r="AC21">
        <f t="shared" si="23"/>
        <v>2.3961759546071524</v>
      </c>
      <c r="AD21">
        <f t="shared" si="24"/>
        <v>-0.1913699967834637</v>
      </c>
      <c r="AE21">
        <f t="shared" si="25"/>
        <v>-2.3961759546071524</v>
      </c>
      <c r="AF21">
        <f t="shared" si="26"/>
        <v>1.4581946325669179</v>
      </c>
      <c r="AG21">
        <f t="shared" si="27"/>
        <v>0</v>
      </c>
      <c r="AH21">
        <f t="shared" si="28"/>
        <v>0</v>
      </c>
      <c r="AI21">
        <f t="shared" si="29"/>
        <v>2.3961759546071524</v>
      </c>
      <c r="AJ21">
        <f t="shared" si="30"/>
        <v>30.002922620802568</v>
      </c>
      <c r="AK21">
        <f t="shared" si="31"/>
        <v>-2.3961759546071524</v>
      </c>
      <c r="AL21">
        <f t="shared" si="32"/>
        <v>-30.002922620802568</v>
      </c>
      <c r="AM21">
        <f t="shared" si="33"/>
        <v>18.258300540432394</v>
      </c>
      <c r="AN21">
        <f t="shared" si="34"/>
        <v>0</v>
      </c>
      <c r="AO21">
        <f t="shared" si="35"/>
        <v>0</v>
      </c>
      <c r="AP21">
        <f t="shared" si="36"/>
        <v>-0.1913699967834637</v>
      </c>
      <c r="AQ21">
        <f t="shared" si="37"/>
        <v>-2.3961759546071524</v>
      </c>
      <c r="AR21">
        <f t="shared" si="38"/>
        <v>0.1913699967834637</v>
      </c>
      <c r="AS21">
        <f t="shared" si="39"/>
        <v>2.3961759546071524</v>
      </c>
      <c r="AT21">
        <f t="shared" si="40"/>
        <v>-1.4581946325669179</v>
      </c>
      <c r="AU21">
        <f t="shared" si="41"/>
        <v>0</v>
      </c>
      <c r="AV21">
        <f t="shared" si="42"/>
        <v>0</v>
      </c>
      <c r="AW21">
        <f t="shared" si="43"/>
        <v>-2.3961759546071524</v>
      </c>
      <c r="AX21">
        <f t="shared" si="44"/>
        <v>-30.002922620802568</v>
      </c>
      <c r="AY21">
        <f t="shared" si="45"/>
        <v>2.3961759546071524</v>
      </c>
      <c r="AZ21">
        <f t="shared" si="46"/>
        <v>30.002922620802568</v>
      </c>
      <c r="BA21">
        <f t="shared" si="47"/>
        <v>-18.258300540432394</v>
      </c>
    </row>
    <row r="22" spans="1:53" x14ac:dyDescent="0.4">
      <c r="A22" s="1" t="s">
        <v>18</v>
      </c>
      <c r="B22" s="19">
        <f>K!G22</f>
        <v>5.6693453347263771</v>
      </c>
      <c r="C22" s="19">
        <f>K!H22</f>
        <v>-7.5075800960835526</v>
      </c>
      <c r="D22" s="19">
        <f>K!I22</f>
        <v>0</v>
      </c>
      <c r="E22" s="19">
        <f>K!J22</f>
        <v>0</v>
      </c>
      <c r="F22" s="19">
        <f>K!K22</f>
        <v>-5.6693453347263771</v>
      </c>
      <c r="G22" s="19">
        <f>K!L22</f>
        <v>7.5075800960835526</v>
      </c>
      <c r="H22" s="19">
        <f>K!M22</f>
        <v>2.683319999835021</v>
      </c>
      <c r="I22" s="43">
        <f>(BG72*BG72)/(BG72*BG72)</f>
        <v>1</v>
      </c>
      <c r="L22">
        <f t="shared" si="6"/>
        <v>32.141476524383734</v>
      </c>
      <c r="M22">
        <f t="shared" si="7"/>
        <v>-42.563064192815894</v>
      </c>
      <c r="N22">
        <f t="shared" si="8"/>
        <v>0</v>
      </c>
      <c r="O22">
        <f t="shared" si="9"/>
        <v>0</v>
      </c>
      <c r="P22">
        <f t="shared" si="10"/>
        <v>-32.141476524383734</v>
      </c>
      <c r="Q22">
        <f t="shared" si="11"/>
        <v>42.563064192815894</v>
      </c>
      <c r="R22">
        <f t="shared" si="12"/>
        <v>15.21266772264266</v>
      </c>
      <c r="S22">
        <f t="shared" si="13"/>
        <v>-42.563064192815894</v>
      </c>
      <c r="T22">
        <f t="shared" si="14"/>
        <v>56.363758899109925</v>
      </c>
      <c r="U22">
        <f t="shared" si="15"/>
        <v>0</v>
      </c>
      <c r="V22">
        <f t="shared" si="16"/>
        <v>0</v>
      </c>
      <c r="W22">
        <f t="shared" si="17"/>
        <v>42.563064192815894</v>
      </c>
      <c r="X22">
        <f t="shared" si="18"/>
        <v>-56.363758899109925</v>
      </c>
      <c r="Y22">
        <f t="shared" si="19"/>
        <v>-20.145239822184326</v>
      </c>
      <c r="Z22">
        <f t="shared" si="20"/>
        <v>0</v>
      </c>
      <c r="AA22">
        <f t="shared" si="21"/>
        <v>0</v>
      </c>
      <c r="AB22">
        <f t="shared" si="22"/>
        <v>0</v>
      </c>
      <c r="AC22">
        <f t="shared" si="23"/>
        <v>0</v>
      </c>
      <c r="AD22">
        <f t="shared" si="24"/>
        <v>0</v>
      </c>
      <c r="AE22">
        <f t="shared" si="25"/>
        <v>0</v>
      </c>
      <c r="AF22">
        <f t="shared" si="26"/>
        <v>0</v>
      </c>
      <c r="AG22">
        <f t="shared" si="27"/>
        <v>0</v>
      </c>
      <c r="AH22">
        <f t="shared" si="28"/>
        <v>0</v>
      </c>
      <c r="AI22">
        <f t="shared" si="29"/>
        <v>0</v>
      </c>
      <c r="AJ22">
        <f t="shared" si="30"/>
        <v>0</v>
      </c>
      <c r="AK22">
        <f t="shared" si="31"/>
        <v>0</v>
      </c>
      <c r="AL22">
        <f t="shared" si="32"/>
        <v>0</v>
      </c>
      <c r="AM22">
        <f t="shared" si="33"/>
        <v>0</v>
      </c>
      <c r="AN22">
        <f t="shared" si="34"/>
        <v>-32.141476524383734</v>
      </c>
      <c r="AO22">
        <f t="shared" si="35"/>
        <v>42.563064192815894</v>
      </c>
      <c r="AP22">
        <f t="shared" si="36"/>
        <v>0</v>
      </c>
      <c r="AQ22">
        <f t="shared" si="37"/>
        <v>0</v>
      </c>
      <c r="AR22">
        <f t="shared" si="38"/>
        <v>32.141476524383734</v>
      </c>
      <c r="AS22">
        <f t="shared" si="39"/>
        <v>-42.563064192815894</v>
      </c>
      <c r="AT22">
        <f t="shared" si="40"/>
        <v>-15.21266772264266</v>
      </c>
      <c r="AU22">
        <f t="shared" si="41"/>
        <v>42.563064192815894</v>
      </c>
      <c r="AV22">
        <f t="shared" si="42"/>
        <v>-56.363758899109925</v>
      </c>
      <c r="AW22">
        <f t="shared" si="43"/>
        <v>0</v>
      </c>
      <c r="AX22">
        <f t="shared" si="44"/>
        <v>0</v>
      </c>
      <c r="AY22">
        <f t="shared" si="45"/>
        <v>-42.563064192815894</v>
      </c>
      <c r="AZ22">
        <f t="shared" si="46"/>
        <v>56.363758899109925</v>
      </c>
      <c r="BA22">
        <f t="shared" si="47"/>
        <v>20.145239822184326</v>
      </c>
    </row>
    <row r="23" spans="1:53" x14ac:dyDescent="0.4">
      <c r="A23" s="1" t="s">
        <v>19</v>
      </c>
      <c r="B23" s="19">
        <f>K!G23</f>
        <v>0</v>
      </c>
      <c r="C23" s="19">
        <f>K!H23</f>
        <v>0</v>
      </c>
      <c r="D23" s="19">
        <f>K!I23</f>
        <v>0</v>
      </c>
      <c r="E23" s="19">
        <f>K!J23</f>
        <v>0</v>
      </c>
      <c r="F23" s="19">
        <f>K!K23</f>
        <v>-5.1810842248100935</v>
      </c>
      <c r="G23" s="19">
        <f>K!L23</f>
        <v>2.2969784831421247</v>
      </c>
      <c r="H23" s="19">
        <f>K!M23</f>
        <v>0.65001199195648951</v>
      </c>
      <c r="I23" s="43">
        <f>(BG72*BG72)/(BG72*BG72)</f>
        <v>1</v>
      </c>
      <c r="L23">
        <f t="shared" si="6"/>
        <v>0</v>
      </c>
      <c r="M23">
        <f t="shared" si="7"/>
        <v>0</v>
      </c>
      <c r="N23">
        <f t="shared" si="8"/>
        <v>0</v>
      </c>
      <c r="O23">
        <f t="shared" si="9"/>
        <v>0</v>
      </c>
      <c r="P23">
        <f t="shared" si="10"/>
        <v>0</v>
      </c>
      <c r="Q23">
        <f t="shared" si="11"/>
        <v>0</v>
      </c>
      <c r="R23">
        <f t="shared" si="12"/>
        <v>0</v>
      </c>
      <c r="S23">
        <f t="shared" si="13"/>
        <v>0</v>
      </c>
      <c r="T23">
        <f t="shared" si="14"/>
        <v>0</v>
      </c>
      <c r="U23">
        <f t="shared" si="15"/>
        <v>0</v>
      </c>
      <c r="V23">
        <f t="shared" si="16"/>
        <v>0</v>
      </c>
      <c r="W23">
        <f t="shared" si="17"/>
        <v>0</v>
      </c>
      <c r="X23">
        <f t="shared" si="18"/>
        <v>0</v>
      </c>
      <c r="Y23">
        <f t="shared" si="19"/>
        <v>0</v>
      </c>
      <c r="Z23">
        <f t="shared" si="20"/>
        <v>0</v>
      </c>
      <c r="AA23">
        <f t="shared" si="21"/>
        <v>0</v>
      </c>
      <c r="AB23">
        <f t="shared" si="22"/>
        <v>0</v>
      </c>
      <c r="AC23">
        <f t="shared" si="23"/>
        <v>0</v>
      </c>
      <c r="AD23">
        <f t="shared" si="24"/>
        <v>0</v>
      </c>
      <c r="AE23">
        <f t="shared" si="25"/>
        <v>0</v>
      </c>
      <c r="AF23">
        <f t="shared" si="26"/>
        <v>0</v>
      </c>
      <c r="AG23">
        <f t="shared" si="27"/>
        <v>0</v>
      </c>
      <c r="AH23">
        <f t="shared" si="28"/>
        <v>0</v>
      </c>
      <c r="AI23">
        <f t="shared" si="29"/>
        <v>0</v>
      </c>
      <c r="AJ23">
        <f t="shared" si="30"/>
        <v>0</v>
      </c>
      <c r="AK23">
        <f t="shared" si="31"/>
        <v>0</v>
      </c>
      <c r="AL23">
        <f t="shared" si="32"/>
        <v>0</v>
      </c>
      <c r="AM23">
        <f t="shared" si="33"/>
        <v>0</v>
      </c>
      <c r="AN23">
        <f t="shared" si="34"/>
        <v>0</v>
      </c>
      <c r="AO23">
        <f t="shared" si="35"/>
        <v>0</v>
      </c>
      <c r="AP23">
        <f t="shared" si="36"/>
        <v>0</v>
      </c>
      <c r="AQ23">
        <f t="shared" si="37"/>
        <v>0</v>
      </c>
      <c r="AR23">
        <f t="shared" si="38"/>
        <v>26.843633744576007</v>
      </c>
      <c r="AS23">
        <f t="shared" si="39"/>
        <v>-11.900838983735879</v>
      </c>
      <c r="AT23">
        <f t="shared" si="40"/>
        <v>-3.3677668774631533</v>
      </c>
      <c r="AU23">
        <f t="shared" si="41"/>
        <v>0</v>
      </c>
      <c r="AV23">
        <f t="shared" si="42"/>
        <v>0</v>
      </c>
      <c r="AW23">
        <f t="shared" si="43"/>
        <v>0</v>
      </c>
      <c r="AX23">
        <f t="shared" si="44"/>
        <v>0</v>
      </c>
      <c r="AY23">
        <f t="shared" si="45"/>
        <v>-11.900838983735879</v>
      </c>
      <c r="AZ23">
        <f t="shared" si="46"/>
        <v>5.2761101520178961</v>
      </c>
      <c r="BA23">
        <f t="shared" si="47"/>
        <v>1.4930635593084083</v>
      </c>
    </row>
    <row r="24" spans="1:53" x14ac:dyDescent="0.4">
      <c r="A24" s="39" t="s">
        <v>52</v>
      </c>
      <c r="B24" s="19">
        <f>K!G24</f>
        <v>5.6693453347263771</v>
      </c>
      <c r="C24" s="19">
        <f>K!H24</f>
        <v>-7.5075800960835526</v>
      </c>
      <c r="D24" s="19">
        <f>K!I24</f>
        <v>-0.43745856579047998</v>
      </c>
      <c r="E24" s="19">
        <f>K!J24</f>
        <v>-5.4774923661108437</v>
      </c>
      <c r="F24" s="19">
        <f>K!K24</f>
        <v>-10.41297099374599</v>
      </c>
      <c r="G24" s="19">
        <f>K!L24</f>
        <v>15.28205094533652</v>
      </c>
      <c r="H24" s="19">
        <f>K!M24</f>
        <v>-3.0695446184836328E-10</v>
      </c>
      <c r="I24" s="43">
        <f>K!N24</f>
        <v>-0.33333333333333331</v>
      </c>
      <c r="L24">
        <f t="shared" si="6"/>
        <v>-10.713825508127911</v>
      </c>
      <c r="M24">
        <f t="shared" si="7"/>
        <v>14.187688064271963</v>
      </c>
      <c r="N24">
        <f t="shared" si="8"/>
        <v>0.82670122636678312</v>
      </c>
      <c r="O24">
        <f t="shared" si="9"/>
        <v>10.351265263936618</v>
      </c>
      <c r="P24">
        <f t="shared" si="10"/>
        <v>19.678242841344971</v>
      </c>
      <c r="Q24">
        <f t="shared" si="11"/>
        <v>-28.879741410664803</v>
      </c>
      <c r="R24">
        <f t="shared" si="12"/>
        <v>5.8007694875115465E-10</v>
      </c>
      <c r="S24">
        <f t="shared" si="13"/>
        <v>14.187688064271963</v>
      </c>
      <c r="T24">
        <f t="shared" si="14"/>
        <v>-18.78791963303664</v>
      </c>
      <c r="U24">
        <f t="shared" si="15"/>
        <v>-1.094751740463288</v>
      </c>
      <c r="V24">
        <f t="shared" si="16"/>
        <v>-13.70757088808779</v>
      </c>
      <c r="W24">
        <f t="shared" si="17"/>
        <v>-26.058737924580917</v>
      </c>
      <c r="X24">
        <f t="shared" si="18"/>
        <v>38.243740501514431</v>
      </c>
      <c r="Y24">
        <f t="shared" si="19"/>
        <v>-7.6816173605893681E-10</v>
      </c>
      <c r="Z24">
        <f t="shared" si="20"/>
        <v>0.82670122636678312</v>
      </c>
      <c r="AA24">
        <f t="shared" si="21"/>
        <v>-1.094751740463288</v>
      </c>
      <c r="AB24">
        <f t="shared" si="22"/>
        <v>-6.3789998927821223E-2</v>
      </c>
      <c r="AC24">
        <f t="shared" si="23"/>
        <v>-0.79872531820238413</v>
      </c>
      <c r="AD24">
        <f t="shared" si="24"/>
        <v>-1.5184144521806631</v>
      </c>
      <c r="AE24">
        <f t="shared" si="25"/>
        <v>2.2284213629613205</v>
      </c>
      <c r="AF24">
        <f t="shared" si="26"/>
        <v>-4.4759952881057865E-11</v>
      </c>
      <c r="AG24">
        <f t="shared" si="27"/>
        <v>10.351265263936618</v>
      </c>
      <c r="AH24">
        <f t="shared" si="28"/>
        <v>-13.70757088808779</v>
      </c>
      <c r="AI24">
        <f t="shared" si="29"/>
        <v>-0.79872531820238413</v>
      </c>
      <c r="AJ24">
        <f t="shared" si="30"/>
        <v>-10.000974206934188</v>
      </c>
      <c r="AK24">
        <f t="shared" si="31"/>
        <v>-19.012323042259101</v>
      </c>
      <c r="AL24">
        <f t="shared" si="32"/>
        <v>27.902439130532599</v>
      </c>
      <c r="AM24">
        <f t="shared" si="33"/>
        <v>-5.6044690717269062E-10</v>
      </c>
      <c r="AN24">
        <f t="shared" si="34"/>
        <v>19.678242841344971</v>
      </c>
      <c r="AO24">
        <f t="shared" si="35"/>
        <v>-26.058737924580917</v>
      </c>
      <c r="AP24">
        <f t="shared" si="36"/>
        <v>-1.5184144521806631</v>
      </c>
      <c r="AQ24">
        <f t="shared" si="37"/>
        <v>-19.012323042259101</v>
      </c>
      <c r="AR24">
        <f t="shared" si="38"/>
        <v>-36.143321638865118</v>
      </c>
      <c r="AS24">
        <f t="shared" si="39"/>
        <v>53.04385107291256</v>
      </c>
      <c r="AT24">
        <f t="shared" si="40"/>
        <v>-1.0654359692093055E-9</v>
      </c>
      <c r="AU24">
        <f t="shared" si="41"/>
        <v>-28.879741410664806</v>
      </c>
      <c r="AV24">
        <f t="shared" si="42"/>
        <v>38.243740501514431</v>
      </c>
      <c r="AW24">
        <f t="shared" si="43"/>
        <v>2.2284213629613205</v>
      </c>
      <c r="AX24">
        <f t="shared" si="44"/>
        <v>27.902439130532599</v>
      </c>
      <c r="AY24">
        <f t="shared" si="45"/>
        <v>53.04385107291256</v>
      </c>
      <c r="AZ24">
        <f t="shared" si="46"/>
        <v>-77.847027031953601</v>
      </c>
      <c r="BA24">
        <f t="shared" si="47"/>
        <v>1.5636312412883475E-9</v>
      </c>
    </row>
    <row r="25" spans="1:53" x14ac:dyDescent="0.4">
      <c r="A25" s="1" t="s">
        <v>3</v>
      </c>
      <c r="B25" s="19">
        <f>K!G26</f>
        <v>0.77626615060245829</v>
      </c>
      <c r="C25" s="19">
        <f>K!H26</f>
        <v>0.63040531678344969</v>
      </c>
      <c r="D25" s="19">
        <f>K!I26</f>
        <v>0</v>
      </c>
      <c r="E25" s="19">
        <f>K!J26</f>
        <v>0</v>
      </c>
      <c r="F25" s="19">
        <f>K!K26</f>
        <v>0</v>
      </c>
      <c r="G25" s="19">
        <f>K!L26</f>
        <v>0</v>
      </c>
      <c r="H25" s="19">
        <f>K!M26</f>
        <v>0.37016573666278418</v>
      </c>
      <c r="I25" s="43">
        <f>(BG72*BG72)/(BL73*BL73)</f>
        <v>7192.4604325212631</v>
      </c>
      <c r="L25">
        <f t="shared" si="6"/>
        <v>4334.0985218552087</v>
      </c>
      <c r="M25">
        <f t="shared" si="7"/>
        <v>3519.7190416203644</v>
      </c>
      <c r="N25">
        <f t="shared" si="8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>
        <f t="shared" si="12"/>
        <v>2066.7328735981814</v>
      </c>
      <c r="S25">
        <f t="shared" si="13"/>
        <v>3519.7190416203644</v>
      </c>
      <c r="T25">
        <f t="shared" si="14"/>
        <v>2858.3619106660544</v>
      </c>
      <c r="U25">
        <f t="shared" si="15"/>
        <v>0</v>
      </c>
      <c r="V25">
        <f t="shared" si="16"/>
        <v>0</v>
      </c>
      <c r="W25">
        <f t="shared" si="17"/>
        <v>0</v>
      </c>
      <c r="X25">
        <f t="shared" si="18"/>
        <v>0</v>
      </c>
      <c r="Y25">
        <f t="shared" si="19"/>
        <v>1678.3926374688235</v>
      </c>
      <c r="Z25">
        <f t="shared" si="20"/>
        <v>0</v>
      </c>
      <c r="AA25">
        <f t="shared" si="21"/>
        <v>0</v>
      </c>
      <c r="AB25">
        <f t="shared" si="22"/>
        <v>0</v>
      </c>
      <c r="AC25">
        <f t="shared" si="23"/>
        <v>0</v>
      </c>
      <c r="AD25">
        <f t="shared" si="24"/>
        <v>0</v>
      </c>
      <c r="AE25">
        <f t="shared" si="25"/>
        <v>0</v>
      </c>
      <c r="AF25">
        <f t="shared" si="26"/>
        <v>0</v>
      </c>
      <c r="AG25">
        <f t="shared" si="27"/>
        <v>0</v>
      </c>
      <c r="AH25">
        <f t="shared" si="28"/>
        <v>0</v>
      </c>
      <c r="AI25">
        <f t="shared" si="29"/>
        <v>0</v>
      </c>
      <c r="AJ25">
        <f t="shared" si="30"/>
        <v>0</v>
      </c>
      <c r="AK25">
        <f t="shared" si="31"/>
        <v>0</v>
      </c>
      <c r="AL25">
        <f t="shared" si="32"/>
        <v>0</v>
      </c>
      <c r="AM25">
        <f t="shared" si="33"/>
        <v>0</v>
      </c>
      <c r="AN25">
        <f t="shared" si="34"/>
        <v>0</v>
      </c>
      <c r="AO25">
        <f t="shared" si="35"/>
        <v>0</v>
      </c>
      <c r="AP25">
        <f t="shared" si="36"/>
        <v>0</v>
      </c>
      <c r="AQ25">
        <f t="shared" si="37"/>
        <v>0</v>
      </c>
      <c r="AR25">
        <f t="shared" si="38"/>
        <v>0</v>
      </c>
      <c r="AS25">
        <f t="shared" si="39"/>
        <v>0</v>
      </c>
      <c r="AT25">
        <f t="shared" si="40"/>
        <v>0</v>
      </c>
      <c r="AU25">
        <f t="shared" si="41"/>
        <v>0</v>
      </c>
      <c r="AV25">
        <f t="shared" si="42"/>
        <v>0</v>
      </c>
      <c r="AW25">
        <f t="shared" si="43"/>
        <v>0</v>
      </c>
      <c r="AX25">
        <f t="shared" si="44"/>
        <v>0</v>
      </c>
      <c r="AY25">
        <f t="shared" si="45"/>
        <v>0</v>
      </c>
      <c r="AZ25">
        <f t="shared" si="46"/>
        <v>0</v>
      </c>
      <c r="BA25">
        <f t="shared" si="47"/>
        <v>0</v>
      </c>
    </row>
    <row r="26" spans="1:53" x14ac:dyDescent="0.4">
      <c r="A26" s="26" t="s">
        <v>4</v>
      </c>
      <c r="B26" s="19">
        <f>K!G27</f>
        <v>0</v>
      </c>
      <c r="C26" s="19">
        <f>K!H27</f>
        <v>0</v>
      </c>
      <c r="D26" s="19">
        <f>K!I27</f>
        <v>-8.5735806872179729E-2</v>
      </c>
      <c r="E26" s="19">
        <f>K!J27</f>
        <v>0.99631790680483923</v>
      </c>
      <c r="F26" s="19">
        <f>K!K27</f>
        <v>0</v>
      </c>
      <c r="G26" s="19">
        <f>K!L27</f>
        <v>0</v>
      </c>
      <c r="H26" s="19">
        <f>K!M27</f>
        <v>2.0058820867416216</v>
      </c>
      <c r="I26" s="43">
        <f>(BG72*BG72)/(BL75*BL75)</f>
        <v>18412.698707393985</v>
      </c>
      <c r="L26">
        <f t="shared" si="6"/>
        <v>0</v>
      </c>
      <c r="M26">
        <f t="shared" si="7"/>
        <v>0</v>
      </c>
      <c r="N26">
        <f t="shared" si="8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>
        <f t="shared" si="12"/>
        <v>0</v>
      </c>
      <c r="S26">
        <f t="shared" si="13"/>
        <v>0</v>
      </c>
      <c r="T26">
        <f t="shared" si="14"/>
        <v>0</v>
      </c>
      <c r="U26">
        <f t="shared" si="15"/>
        <v>0</v>
      </c>
      <c r="V26">
        <f t="shared" si="16"/>
        <v>0</v>
      </c>
      <c r="W26">
        <f t="shared" si="17"/>
        <v>0</v>
      </c>
      <c r="X26">
        <f t="shared" si="18"/>
        <v>0</v>
      </c>
      <c r="Y26">
        <f t="shared" si="19"/>
        <v>0</v>
      </c>
      <c r="Z26">
        <f t="shared" si="20"/>
        <v>0</v>
      </c>
      <c r="AA26">
        <f t="shared" si="21"/>
        <v>0</v>
      </c>
      <c r="AB26">
        <f t="shared" si="22"/>
        <v>135.34490935393569</v>
      </c>
      <c r="AC26">
        <f t="shared" si="23"/>
        <v>-1572.8149265013803</v>
      </c>
      <c r="AD26">
        <f t="shared" si="24"/>
        <v>0</v>
      </c>
      <c r="AE26">
        <f t="shared" si="25"/>
        <v>0</v>
      </c>
      <c r="AF26">
        <f t="shared" si="26"/>
        <v>-3166.5407851059967</v>
      </c>
      <c r="AG26">
        <f t="shared" si="27"/>
        <v>0</v>
      </c>
      <c r="AH26">
        <f t="shared" si="28"/>
        <v>0</v>
      </c>
      <c r="AI26">
        <f t="shared" si="29"/>
        <v>-1572.8149265013803</v>
      </c>
      <c r="AJ26">
        <f t="shared" si="30"/>
        <v>18277.353798040051</v>
      </c>
      <c r="AK26">
        <f t="shared" si="31"/>
        <v>0</v>
      </c>
      <c r="AL26">
        <f t="shared" si="32"/>
        <v>0</v>
      </c>
      <c r="AM26">
        <f t="shared" si="33"/>
        <v>36797.709171063754</v>
      </c>
      <c r="AN26">
        <f t="shared" si="34"/>
        <v>0</v>
      </c>
      <c r="AO26">
        <f t="shared" si="35"/>
        <v>0</v>
      </c>
      <c r="AP26">
        <f t="shared" si="36"/>
        <v>0</v>
      </c>
      <c r="AQ26">
        <f t="shared" si="37"/>
        <v>0</v>
      </c>
      <c r="AR26">
        <f t="shared" si="38"/>
        <v>0</v>
      </c>
      <c r="AS26">
        <f t="shared" si="39"/>
        <v>0</v>
      </c>
      <c r="AT26">
        <f t="shared" si="40"/>
        <v>0</v>
      </c>
      <c r="AU26">
        <f t="shared" si="41"/>
        <v>0</v>
      </c>
      <c r="AV26">
        <f t="shared" si="42"/>
        <v>0</v>
      </c>
      <c r="AW26">
        <f t="shared" si="43"/>
        <v>0</v>
      </c>
      <c r="AX26">
        <f t="shared" si="44"/>
        <v>0</v>
      </c>
      <c r="AY26">
        <f t="shared" si="45"/>
        <v>0</v>
      </c>
      <c r="AZ26">
        <f t="shared" si="46"/>
        <v>0</v>
      </c>
      <c r="BA26">
        <f t="shared" si="47"/>
        <v>0</v>
      </c>
    </row>
    <row r="27" spans="1:53" x14ac:dyDescent="0.4">
      <c r="A27" s="26" t="s">
        <v>6</v>
      </c>
      <c r="B27" s="19">
        <f>K!G29</f>
        <v>0</v>
      </c>
      <c r="C27" s="19">
        <f>K!H29</f>
        <v>0</v>
      </c>
      <c r="D27" s="19">
        <f>K!I29</f>
        <v>0</v>
      </c>
      <c r="E27" s="19">
        <f>K!J29</f>
        <v>0</v>
      </c>
      <c r="F27" s="19">
        <f>K!K29</f>
        <v>0.40529634659425895</v>
      </c>
      <c r="G27" s="19">
        <f>K!L29</f>
        <v>0.91418535945252721</v>
      </c>
      <c r="H27" s="19">
        <f>K!M29</f>
        <v>-0.81093292236346315</v>
      </c>
      <c r="I27" s="43">
        <f>(BG72*BG72)/(BL77*BL77)</f>
        <v>2001.1386108655111</v>
      </c>
      <c r="L27">
        <f t="shared" si="6"/>
        <v>0</v>
      </c>
      <c r="M27">
        <f t="shared" si="7"/>
        <v>0</v>
      </c>
      <c r="N27">
        <f t="shared" si="8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>
        <f t="shared" si="12"/>
        <v>0</v>
      </c>
      <c r="S27">
        <f t="shared" si="13"/>
        <v>0</v>
      </c>
      <c r="T27">
        <f t="shared" si="14"/>
        <v>0</v>
      </c>
      <c r="U27">
        <f t="shared" si="15"/>
        <v>0</v>
      </c>
      <c r="V27">
        <f t="shared" si="16"/>
        <v>0</v>
      </c>
      <c r="W27">
        <f t="shared" si="17"/>
        <v>0</v>
      </c>
      <c r="X27">
        <f t="shared" si="18"/>
        <v>0</v>
      </c>
      <c r="Y27">
        <f t="shared" si="19"/>
        <v>0</v>
      </c>
      <c r="Z27">
        <f t="shared" si="20"/>
        <v>0</v>
      </c>
      <c r="AA27">
        <f t="shared" si="21"/>
        <v>0</v>
      </c>
      <c r="AB27">
        <f t="shared" si="22"/>
        <v>0</v>
      </c>
      <c r="AC27">
        <f t="shared" si="23"/>
        <v>0</v>
      </c>
      <c r="AD27">
        <f t="shared" si="24"/>
        <v>0</v>
      </c>
      <c r="AE27">
        <f t="shared" si="25"/>
        <v>0</v>
      </c>
      <c r="AF27">
        <f t="shared" si="26"/>
        <v>0</v>
      </c>
      <c r="AG27">
        <f t="shared" si="27"/>
        <v>0</v>
      </c>
      <c r="AH27">
        <f t="shared" si="28"/>
        <v>0</v>
      </c>
      <c r="AI27">
        <f t="shared" si="29"/>
        <v>0</v>
      </c>
      <c r="AJ27">
        <f t="shared" si="30"/>
        <v>0</v>
      </c>
      <c r="AK27">
        <f t="shared" si="31"/>
        <v>0</v>
      </c>
      <c r="AL27">
        <f t="shared" si="32"/>
        <v>0</v>
      </c>
      <c r="AM27">
        <f t="shared" si="33"/>
        <v>0</v>
      </c>
      <c r="AN27">
        <f t="shared" si="34"/>
        <v>0</v>
      </c>
      <c r="AO27">
        <f t="shared" si="35"/>
        <v>0</v>
      </c>
      <c r="AP27">
        <f t="shared" si="36"/>
        <v>0</v>
      </c>
      <c r="AQ27">
        <f t="shared" si="37"/>
        <v>0</v>
      </c>
      <c r="AR27">
        <f t="shared" si="38"/>
        <v>328.71729118551337</v>
      </c>
      <c r="AS27">
        <f t="shared" si="39"/>
        <v>741.45384611997963</v>
      </c>
      <c r="AT27">
        <f t="shared" si="40"/>
        <v>-657.71052666144556</v>
      </c>
      <c r="AU27">
        <f t="shared" si="41"/>
        <v>0</v>
      </c>
      <c r="AV27">
        <f t="shared" si="42"/>
        <v>0</v>
      </c>
      <c r="AW27">
        <f t="shared" si="43"/>
        <v>0</v>
      </c>
      <c r="AX27">
        <f t="shared" si="44"/>
        <v>0</v>
      </c>
      <c r="AY27">
        <f t="shared" si="45"/>
        <v>741.45384611997963</v>
      </c>
      <c r="AZ27">
        <f t="shared" si="46"/>
        <v>1672.4213196799979</v>
      </c>
      <c r="BA27">
        <f t="shared" si="47"/>
        <v>-1483.5301114461652</v>
      </c>
    </row>
    <row r="28" spans="1:53" x14ac:dyDescent="0.4">
      <c r="A28" s="1" t="s">
        <v>7</v>
      </c>
      <c r="B28" s="19">
        <f>K!G30</f>
        <v>-0.13563423641757291</v>
      </c>
      <c r="C28" s="19">
        <f>K!H30</f>
        <v>0.9907589787185489</v>
      </c>
      <c r="D28" s="19">
        <f>K!I30</f>
        <v>0</v>
      </c>
      <c r="E28" s="19">
        <f>K!J30</f>
        <v>0</v>
      </c>
      <c r="F28" s="19">
        <f>K!K30</f>
        <v>0</v>
      </c>
      <c r="G28" s="19">
        <f>K!L30</f>
        <v>0</v>
      </c>
      <c r="H28" s="19">
        <f>K!M30</f>
        <v>0.31016379150059947</v>
      </c>
      <c r="I28" s="43">
        <f>(BG72*BG72)/(BL79*BL79)</f>
        <v>98055.791932410037</v>
      </c>
      <c r="L28">
        <f t="shared" si="6"/>
        <v>1803.8977011157954</v>
      </c>
      <c r="M28">
        <f t="shared" si="7"/>
        <v>-13176.81944673571</v>
      </c>
      <c r="N28">
        <f t="shared" si="8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>
        <f t="shared" si="12"/>
        <v>-4125.0923456726914</v>
      </c>
      <c r="S28">
        <f t="shared" si="13"/>
        <v>-13176.81944673571</v>
      </c>
      <c r="T28">
        <f t="shared" si="14"/>
        <v>96251.894231294253</v>
      </c>
      <c r="U28">
        <f t="shared" si="15"/>
        <v>0</v>
      </c>
      <c r="V28">
        <f t="shared" si="16"/>
        <v>0</v>
      </c>
      <c r="W28">
        <f t="shared" si="17"/>
        <v>0</v>
      </c>
      <c r="X28">
        <f t="shared" si="18"/>
        <v>0</v>
      </c>
      <c r="Y28">
        <f t="shared" si="19"/>
        <v>30132.305732425437</v>
      </c>
      <c r="Z28">
        <f t="shared" si="20"/>
        <v>0</v>
      </c>
      <c r="AA28">
        <f t="shared" si="21"/>
        <v>0</v>
      </c>
      <c r="AB28">
        <f t="shared" si="22"/>
        <v>0</v>
      </c>
      <c r="AC28">
        <f t="shared" si="23"/>
        <v>0</v>
      </c>
      <c r="AD28">
        <f t="shared" si="24"/>
        <v>0</v>
      </c>
      <c r="AE28">
        <f t="shared" si="25"/>
        <v>0</v>
      </c>
      <c r="AF28">
        <f t="shared" si="26"/>
        <v>0</v>
      </c>
      <c r="AG28">
        <f t="shared" si="27"/>
        <v>0</v>
      </c>
      <c r="AH28">
        <f t="shared" si="28"/>
        <v>0</v>
      </c>
      <c r="AI28">
        <f t="shared" si="29"/>
        <v>0</v>
      </c>
      <c r="AJ28">
        <f t="shared" si="30"/>
        <v>0</v>
      </c>
      <c r="AK28">
        <f t="shared" si="31"/>
        <v>0</v>
      </c>
      <c r="AL28">
        <f t="shared" si="32"/>
        <v>0</v>
      </c>
      <c r="AM28">
        <f t="shared" si="33"/>
        <v>0</v>
      </c>
      <c r="AN28">
        <f t="shared" si="34"/>
        <v>0</v>
      </c>
      <c r="AO28">
        <f t="shared" si="35"/>
        <v>0</v>
      </c>
      <c r="AP28">
        <f t="shared" si="36"/>
        <v>0</v>
      </c>
      <c r="AQ28">
        <f t="shared" si="37"/>
        <v>0</v>
      </c>
      <c r="AR28">
        <f t="shared" si="38"/>
        <v>0</v>
      </c>
      <c r="AS28">
        <f t="shared" si="39"/>
        <v>0</v>
      </c>
      <c r="AT28">
        <f t="shared" si="40"/>
        <v>0</v>
      </c>
      <c r="AU28">
        <f t="shared" si="41"/>
        <v>0</v>
      </c>
      <c r="AV28">
        <f t="shared" si="42"/>
        <v>0</v>
      </c>
      <c r="AW28">
        <f t="shared" si="43"/>
        <v>0</v>
      </c>
      <c r="AX28">
        <f t="shared" si="44"/>
        <v>0</v>
      </c>
      <c r="AY28">
        <f t="shared" si="45"/>
        <v>0</v>
      </c>
      <c r="AZ28">
        <f t="shared" si="46"/>
        <v>0</v>
      </c>
      <c r="BA28">
        <f t="shared" si="47"/>
        <v>0</v>
      </c>
    </row>
    <row r="29" spans="1:53" x14ac:dyDescent="0.4">
      <c r="A29" s="26" t="s">
        <v>8</v>
      </c>
      <c r="B29" s="19">
        <f>K!G31</f>
        <v>0</v>
      </c>
      <c r="C29" s="19">
        <f>K!H31</f>
        <v>0</v>
      </c>
      <c r="D29" s="19">
        <f>K!I31</f>
        <v>-0.53008021807935224</v>
      </c>
      <c r="E29" s="19">
        <f>K!J31</f>
        <v>0.847947499790492</v>
      </c>
      <c r="F29" s="19">
        <f>K!K31</f>
        <v>0</v>
      </c>
      <c r="G29" s="19">
        <f>K!L31</f>
        <v>0</v>
      </c>
      <c r="H29" s="19">
        <f>K!M31</f>
        <v>1.4470388054996874</v>
      </c>
      <c r="I29" s="43">
        <f>(BG72*BG72)/(BL81*BL81)</f>
        <v>1836.1694001774742</v>
      </c>
      <c r="L29">
        <f t="shared" si="6"/>
        <v>0</v>
      </c>
      <c r="M29">
        <f t="shared" si="7"/>
        <v>0</v>
      </c>
      <c r="N29">
        <f t="shared" si="8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>
        <f t="shared" si="12"/>
        <v>0</v>
      </c>
      <c r="S29">
        <f t="shared" si="13"/>
        <v>0</v>
      </c>
      <c r="T29">
        <f t="shared" si="14"/>
        <v>0</v>
      </c>
      <c r="U29">
        <f t="shared" si="15"/>
        <v>0</v>
      </c>
      <c r="V29">
        <f t="shared" si="16"/>
        <v>0</v>
      </c>
      <c r="W29">
        <f t="shared" si="17"/>
        <v>0</v>
      </c>
      <c r="X29">
        <f t="shared" si="18"/>
        <v>0</v>
      </c>
      <c r="Y29">
        <f t="shared" si="19"/>
        <v>0</v>
      </c>
      <c r="Z29">
        <f t="shared" si="20"/>
        <v>0</v>
      </c>
      <c r="AA29">
        <f t="shared" si="21"/>
        <v>0</v>
      </c>
      <c r="AB29">
        <f t="shared" si="22"/>
        <v>515.93612794709941</v>
      </c>
      <c r="AC29">
        <f t="shared" si="23"/>
        <v>-825.32178116263742</v>
      </c>
      <c r="AD29">
        <f t="shared" si="24"/>
        <v>0</v>
      </c>
      <c r="AE29">
        <f t="shared" si="25"/>
        <v>0</v>
      </c>
      <c r="AF29">
        <f t="shared" si="26"/>
        <v>-1408.4275791384894</v>
      </c>
      <c r="AG29">
        <f t="shared" si="27"/>
        <v>0</v>
      </c>
      <c r="AH29">
        <f t="shared" si="28"/>
        <v>0</v>
      </c>
      <c r="AI29">
        <f t="shared" si="29"/>
        <v>-825.32178116263742</v>
      </c>
      <c r="AJ29">
        <f t="shared" si="30"/>
        <v>1320.233272230375</v>
      </c>
      <c r="AK29">
        <f t="shared" si="31"/>
        <v>0</v>
      </c>
      <c r="AL29">
        <f t="shared" si="32"/>
        <v>0</v>
      </c>
      <c r="AM29">
        <f t="shared" si="33"/>
        <v>2253.003608951271</v>
      </c>
      <c r="AN29">
        <f t="shared" si="34"/>
        <v>0</v>
      </c>
      <c r="AO29">
        <f t="shared" si="35"/>
        <v>0</v>
      </c>
      <c r="AP29">
        <f t="shared" si="36"/>
        <v>0</v>
      </c>
      <c r="AQ29">
        <f t="shared" si="37"/>
        <v>0</v>
      </c>
      <c r="AR29">
        <f t="shared" si="38"/>
        <v>0</v>
      </c>
      <c r="AS29">
        <f t="shared" si="39"/>
        <v>0</v>
      </c>
      <c r="AT29">
        <f t="shared" si="40"/>
        <v>0</v>
      </c>
      <c r="AU29">
        <f t="shared" si="41"/>
        <v>0</v>
      </c>
      <c r="AV29">
        <f t="shared" si="42"/>
        <v>0</v>
      </c>
      <c r="AW29">
        <f t="shared" si="43"/>
        <v>0</v>
      </c>
      <c r="AX29">
        <f t="shared" si="44"/>
        <v>0</v>
      </c>
      <c r="AY29">
        <f t="shared" si="45"/>
        <v>0</v>
      </c>
      <c r="AZ29">
        <f t="shared" si="46"/>
        <v>0</v>
      </c>
      <c r="BA29">
        <f t="shared" si="47"/>
        <v>0</v>
      </c>
    </row>
    <row r="30" spans="1:53" x14ac:dyDescent="0.4">
      <c r="A30" s="26" t="s">
        <v>9</v>
      </c>
      <c r="B30" s="19">
        <f>K!G32</f>
        <v>0.775829526218907</v>
      </c>
      <c r="C30" s="19">
        <f>K!H32</f>
        <v>-0.63094258553924398</v>
      </c>
      <c r="D30" s="19">
        <f>K!I32</f>
        <v>-0.775829526218907</v>
      </c>
      <c r="E30" s="19">
        <f>K!J32</f>
        <v>0.63094258553924398</v>
      </c>
      <c r="F30" s="19">
        <f>K!K32</f>
        <v>0</v>
      </c>
      <c r="G30" s="19">
        <f>K!L32</f>
        <v>0</v>
      </c>
      <c r="H30" s="19">
        <f>K!M32</f>
        <v>5.154769527962344E-2</v>
      </c>
      <c r="I30" s="43">
        <f>(BG72*BG72)/(BL83*BL83)</f>
        <v>662857.15342599247</v>
      </c>
      <c r="L30">
        <f t="shared" si="6"/>
        <v>398981.3128492501</v>
      </c>
      <c r="M30">
        <f t="shared" si="7"/>
        <v>-324471.15326714033</v>
      </c>
      <c r="N30">
        <f t="shared" si="8"/>
        <v>-398981.3128492501</v>
      </c>
      <c r="O30">
        <f t="shared" si="9"/>
        <v>324471.15326714033</v>
      </c>
      <c r="P30">
        <f t="shared" si="10"/>
        <v>0</v>
      </c>
      <c r="Q30">
        <f t="shared" si="11"/>
        <v>0</v>
      </c>
      <c r="R30">
        <f t="shared" si="12"/>
        <v>26509.13176410125</v>
      </c>
      <c r="S30">
        <f t="shared" si="13"/>
        <v>-324471.15326714033</v>
      </c>
      <c r="T30">
        <f t="shared" si="14"/>
        <v>263875.84057674231</v>
      </c>
      <c r="U30">
        <f t="shared" si="15"/>
        <v>324471.15326714033</v>
      </c>
      <c r="V30">
        <f t="shared" si="16"/>
        <v>-263875.84057674231</v>
      </c>
      <c r="W30">
        <f t="shared" si="17"/>
        <v>0</v>
      </c>
      <c r="X30">
        <f t="shared" si="18"/>
        <v>0</v>
      </c>
      <c r="Y30">
        <f t="shared" si="19"/>
        <v>-21558.524869706016</v>
      </c>
      <c r="Z30">
        <f t="shared" si="20"/>
        <v>-398981.31284925004</v>
      </c>
      <c r="AA30">
        <f t="shared" si="21"/>
        <v>324471.15326714033</v>
      </c>
      <c r="AB30">
        <f t="shared" si="22"/>
        <v>398981.31284925004</v>
      </c>
      <c r="AC30">
        <f t="shared" si="23"/>
        <v>-324471.15326714033</v>
      </c>
      <c r="AD30">
        <f t="shared" si="24"/>
        <v>0</v>
      </c>
      <c r="AE30">
        <f t="shared" si="25"/>
        <v>0</v>
      </c>
      <c r="AF30">
        <f t="shared" si="26"/>
        <v>-26509.13176410125</v>
      </c>
      <c r="AG30">
        <f t="shared" si="27"/>
        <v>324471.15326714033</v>
      </c>
      <c r="AH30">
        <f t="shared" si="28"/>
        <v>-263875.84057674231</v>
      </c>
      <c r="AI30">
        <f t="shared" si="29"/>
        <v>-324471.15326714033</v>
      </c>
      <c r="AJ30">
        <f t="shared" si="30"/>
        <v>263875.84057674231</v>
      </c>
      <c r="AK30">
        <f t="shared" si="31"/>
        <v>0</v>
      </c>
      <c r="AL30">
        <f t="shared" si="32"/>
        <v>0</v>
      </c>
      <c r="AM30">
        <f t="shared" si="33"/>
        <v>21558.524869706016</v>
      </c>
      <c r="AN30">
        <f t="shared" si="34"/>
        <v>0</v>
      </c>
      <c r="AO30">
        <f t="shared" si="35"/>
        <v>0</v>
      </c>
      <c r="AP30">
        <f t="shared" si="36"/>
        <v>0</v>
      </c>
      <c r="AQ30">
        <f t="shared" si="37"/>
        <v>0</v>
      </c>
      <c r="AR30">
        <f t="shared" si="38"/>
        <v>0</v>
      </c>
      <c r="AS30">
        <f t="shared" si="39"/>
        <v>0</v>
      </c>
      <c r="AT30">
        <f t="shared" si="40"/>
        <v>0</v>
      </c>
      <c r="AU30">
        <f t="shared" si="41"/>
        <v>0</v>
      </c>
      <c r="AV30">
        <f t="shared" si="42"/>
        <v>0</v>
      </c>
      <c r="AW30">
        <f t="shared" si="43"/>
        <v>0</v>
      </c>
      <c r="AX30">
        <f t="shared" si="44"/>
        <v>0</v>
      </c>
      <c r="AY30">
        <f t="shared" si="45"/>
        <v>0</v>
      </c>
      <c r="AZ30">
        <f t="shared" si="46"/>
        <v>0</v>
      </c>
      <c r="BA30">
        <f t="shared" si="47"/>
        <v>0</v>
      </c>
    </row>
    <row r="31" spans="1:53" x14ac:dyDescent="0.4">
      <c r="A31" s="1" t="s">
        <v>10</v>
      </c>
      <c r="B31" s="19">
        <f>K!G33</f>
        <v>0.77626615060256832</v>
      </c>
      <c r="C31" s="19">
        <f>K!H33</f>
        <v>0.63040531678331424</v>
      </c>
      <c r="D31" s="19">
        <f>K!I33</f>
        <v>0</v>
      </c>
      <c r="E31" s="19">
        <f>K!J33</f>
        <v>0</v>
      </c>
      <c r="F31" s="19">
        <f>K!K33</f>
        <v>0</v>
      </c>
      <c r="G31" s="19">
        <f>K!L33</f>
        <v>0</v>
      </c>
      <c r="H31" s="19">
        <f>K!M33</f>
        <v>-0.10983426333496027</v>
      </c>
      <c r="I31" s="43">
        <f>$I$25</f>
        <v>7192.4604325212631</v>
      </c>
      <c r="L31">
        <f t="shared" si="6"/>
        <v>4334.0985218564374</v>
      </c>
      <c r="M31">
        <f t="shared" si="7"/>
        <v>3519.719041620107</v>
      </c>
      <c r="N31">
        <f t="shared" si="8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>
        <f t="shared" si="12"/>
        <v>-613.23364157992319</v>
      </c>
      <c r="S31">
        <f t="shared" si="13"/>
        <v>3519.719041620107</v>
      </c>
      <c r="T31">
        <f t="shared" si="14"/>
        <v>2858.3619106648262</v>
      </c>
      <c r="U31">
        <f t="shared" si="15"/>
        <v>0</v>
      </c>
      <c r="V31">
        <f t="shared" si="16"/>
        <v>0</v>
      </c>
      <c r="W31">
        <f t="shared" si="17"/>
        <v>0</v>
      </c>
      <c r="X31">
        <f t="shared" si="18"/>
        <v>0</v>
      </c>
      <c r="Y31">
        <f t="shared" si="19"/>
        <v>-498.00670528051978</v>
      </c>
      <c r="Z31">
        <f t="shared" si="20"/>
        <v>0</v>
      </c>
      <c r="AA31">
        <f t="shared" si="21"/>
        <v>0</v>
      </c>
      <c r="AB31">
        <f t="shared" si="22"/>
        <v>0</v>
      </c>
      <c r="AC31">
        <f t="shared" si="23"/>
        <v>0</v>
      </c>
      <c r="AD31">
        <f t="shared" si="24"/>
        <v>0</v>
      </c>
      <c r="AE31">
        <f t="shared" si="25"/>
        <v>0</v>
      </c>
      <c r="AF31">
        <f t="shared" si="26"/>
        <v>0</v>
      </c>
      <c r="AG31">
        <f t="shared" si="27"/>
        <v>0</v>
      </c>
      <c r="AH31">
        <f t="shared" si="28"/>
        <v>0</v>
      </c>
      <c r="AI31">
        <f t="shared" si="29"/>
        <v>0</v>
      </c>
      <c r="AJ31">
        <f t="shared" si="30"/>
        <v>0</v>
      </c>
      <c r="AK31">
        <f t="shared" si="31"/>
        <v>0</v>
      </c>
      <c r="AL31">
        <f t="shared" si="32"/>
        <v>0</v>
      </c>
      <c r="AM31">
        <f t="shared" si="33"/>
        <v>0</v>
      </c>
      <c r="AN31">
        <f t="shared" si="34"/>
        <v>0</v>
      </c>
      <c r="AO31">
        <f t="shared" si="35"/>
        <v>0</v>
      </c>
      <c r="AP31">
        <f t="shared" si="36"/>
        <v>0</v>
      </c>
      <c r="AQ31">
        <f t="shared" si="37"/>
        <v>0</v>
      </c>
      <c r="AR31">
        <f t="shared" si="38"/>
        <v>0</v>
      </c>
      <c r="AS31">
        <f t="shared" si="39"/>
        <v>0</v>
      </c>
      <c r="AT31">
        <f t="shared" si="40"/>
        <v>0</v>
      </c>
      <c r="AU31">
        <f t="shared" si="41"/>
        <v>0</v>
      </c>
      <c r="AV31">
        <f t="shared" si="42"/>
        <v>0</v>
      </c>
      <c r="AW31">
        <f t="shared" si="43"/>
        <v>0</v>
      </c>
      <c r="AX31">
        <f t="shared" si="44"/>
        <v>0</v>
      </c>
      <c r="AY31">
        <f t="shared" si="45"/>
        <v>0</v>
      </c>
      <c r="AZ31">
        <f t="shared" si="46"/>
        <v>0</v>
      </c>
      <c r="BA31">
        <f t="shared" si="47"/>
        <v>0</v>
      </c>
    </row>
    <row r="32" spans="1:53" x14ac:dyDescent="0.4">
      <c r="A32" s="1" t="s">
        <v>11</v>
      </c>
      <c r="B32" s="19">
        <f>K!G34</f>
        <v>-0.13563423641757302</v>
      </c>
      <c r="C32" s="19">
        <f>K!H34</f>
        <v>0.99075897871854879</v>
      </c>
      <c r="D32" s="19">
        <f>K!I34</f>
        <v>0</v>
      </c>
      <c r="E32" s="19">
        <f>K!J34</f>
        <v>0</v>
      </c>
      <c r="F32" s="19">
        <f>K!K34</f>
        <v>0</v>
      </c>
      <c r="G32" s="19">
        <f>K!L34</f>
        <v>0</v>
      </c>
      <c r="H32" s="19">
        <f>K!M34</f>
        <v>0.44016379149979912</v>
      </c>
      <c r="I32" s="43">
        <f>$I$28</f>
        <v>98055.791932410037</v>
      </c>
      <c r="L32">
        <f t="shared" si="6"/>
        <v>1803.8977011157983</v>
      </c>
      <c r="M32">
        <f t="shared" si="7"/>
        <v>-13176.819446735719</v>
      </c>
      <c r="N32">
        <f t="shared" si="8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>
        <f t="shared" si="12"/>
        <v>-5854.0562661215208</v>
      </c>
      <c r="S32">
        <f t="shared" si="13"/>
        <v>-13176.819446735719</v>
      </c>
      <c r="T32">
        <f t="shared" si="14"/>
        <v>96251.894231294238</v>
      </c>
      <c r="U32">
        <f t="shared" si="15"/>
        <v>0</v>
      </c>
      <c r="V32">
        <f t="shared" si="16"/>
        <v>0</v>
      </c>
      <c r="W32">
        <f t="shared" si="17"/>
        <v>0</v>
      </c>
      <c r="X32">
        <f t="shared" si="18"/>
        <v>0</v>
      </c>
      <c r="Y32">
        <f t="shared" si="19"/>
        <v>42761.76104775878</v>
      </c>
      <c r="Z32">
        <f t="shared" si="20"/>
        <v>0</v>
      </c>
      <c r="AA32">
        <f t="shared" si="21"/>
        <v>0</v>
      </c>
      <c r="AB32">
        <f t="shared" si="22"/>
        <v>0</v>
      </c>
      <c r="AC32">
        <f t="shared" si="23"/>
        <v>0</v>
      </c>
      <c r="AD32">
        <f t="shared" si="24"/>
        <v>0</v>
      </c>
      <c r="AE32">
        <f t="shared" si="25"/>
        <v>0</v>
      </c>
      <c r="AF32">
        <f t="shared" si="26"/>
        <v>0</v>
      </c>
      <c r="AG32">
        <f t="shared" si="27"/>
        <v>0</v>
      </c>
      <c r="AH32">
        <f t="shared" si="28"/>
        <v>0</v>
      </c>
      <c r="AI32">
        <f t="shared" si="29"/>
        <v>0</v>
      </c>
      <c r="AJ32">
        <f t="shared" si="30"/>
        <v>0</v>
      </c>
      <c r="AK32">
        <f t="shared" si="31"/>
        <v>0</v>
      </c>
      <c r="AL32">
        <f t="shared" si="32"/>
        <v>0</v>
      </c>
      <c r="AM32">
        <f t="shared" si="33"/>
        <v>0</v>
      </c>
      <c r="AN32">
        <f t="shared" si="34"/>
        <v>0</v>
      </c>
      <c r="AO32">
        <f t="shared" si="35"/>
        <v>0</v>
      </c>
      <c r="AP32">
        <f t="shared" si="36"/>
        <v>0</v>
      </c>
      <c r="AQ32">
        <f t="shared" si="37"/>
        <v>0</v>
      </c>
      <c r="AR32">
        <f t="shared" si="38"/>
        <v>0</v>
      </c>
      <c r="AS32">
        <f t="shared" si="39"/>
        <v>0</v>
      </c>
      <c r="AT32">
        <f t="shared" si="40"/>
        <v>0</v>
      </c>
      <c r="AU32">
        <f t="shared" si="41"/>
        <v>0</v>
      </c>
      <c r="AV32">
        <f t="shared" si="42"/>
        <v>0</v>
      </c>
      <c r="AW32">
        <f t="shared" si="43"/>
        <v>0</v>
      </c>
      <c r="AX32">
        <f t="shared" si="44"/>
        <v>0</v>
      </c>
      <c r="AY32">
        <f t="shared" si="45"/>
        <v>0</v>
      </c>
      <c r="AZ32">
        <f t="shared" si="46"/>
        <v>0</v>
      </c>
      <c r="BA32">
        <f t="shared" si="47"/>
        <v>0</v>
      </c>
    </row>
    <row r="33" spans="1:53" x14ac:dyDescent="0.4">
      <c r="A33" s="1" t="s">
        <v>12</v>
      </c>
      <c r="B33" s="19">
        <f>K!G35</f>
        <v>-0.7980249638719572</v>
      </c>
      <c r="C33" s="19">
        <f>K!H35</f>
        <v>-0.60262439133938261</v>
      </c>
      <c r="D33" s="19">
        <f>K!I35</f>
        <v>0</v>
      </c>
      <c r="E33" s="19">
        <f>K!J35</f>
        <v>0</v>
      </c>
      <c r="F33" s="19">
        <f>K!K35</f>
        <v>0.7980249638719572</v>
      </c>
      <c r="G33" s="19">
        <f>K!L35</f>
        <v>0.60262439133938261</v>
      </c>
      <c r="H33" s="19">
        <f>K!M35</f>
        <v>-0.98156521609780611</v>
      </c>
      <c r="I33" s="43">
        <f>(BG72*BG72)/(BL85*BL85)</f>
        <v>84548.106306532805</v>
      </c>
      <c r="L33">
        <f t="shared" si="6"/>
        <v>53843.94093548297</v>
      </c>
      <c r="M33">
        <f t="shared" si="7"/>
        <v>40659.971307320287</v>
      </c>
      <c r="N33">
        <f t="shared" si="8"/>
        <v>0</v>
      </c>
      <c r="O33">
        <f t="shared" si="9"/>
        <v>0</v>
      </c>
      <c r="P33">
        <f t="shared" si="10"/>
        <v>-53843.94093548297</v>
      </c>
      <c r="Q33">
        <f t="shared" si="11"/>
        <v>-40659.971307320287</v>
      </c>
      <c r="R33">
        <f t="shared" si="12"/>
        <v>66227.676968229309</v>
      </c>
      <c r="S33">
        <f t="shared" si="13"/>
        <v>40659.971307320287</v>
      </c>
      <c r="T33">
        <f t="shared" si="14"/>
        <v>30704.165371049839</v>
      </c>
      <c r="U33">
        <f t="shared" si="15"/>
        <v>0</v>
      </c>
      <c r="V33">
        <f t="shared" si="16"/>
        <v>0</v>
      </c>
      <c r="W33">
        <f t="shared" si="17"/>
        <v>-40659.971307320287</v>
      </c>
      <c r="X33">
        <f t="shared" si="18"/>
        <v>-30704.165371049839</v>
      </c>
      <c r="Y33">
        <f t="shared" si="19"/>
        <v>50011.485015654282</v>
      </c>
      <c r="Z33">
        <f t="shared" si="20"/>
        <v>0</v>
      </c>
      <c r="AA33">
        <f t="shared" si="21"/>
        <v>0</v>
      </c>
      <c r="AB33">
        <f t="shared" si="22"/>
        <v>0</v>
      </c>
      <c r="AC33">
        <f t="shared" si="23"/>
        <v>0</v>
      </c>
      <c r="AD33">
        <f t="shared" si="24"/>
        <v>0</v>
      </c>
      <c r="AE33">
        <f t="shared" si="25"/>
        <v>0</v>
      </c>
      <c r="AF33">
        <f t="shared" si="26"/>
        <v>0</v>
      </c>
      <c r="AG33">
        <f t="shared" si="27"/>
        <v>0</v>
      </c>
      <c r="AH33">
        <f t="shared" si="28"/>
        <v>0</v>
      </c>
      <c r="AI33">
        <f t="shared" si="29"/>
        <v>0</v>
      </c>
      <c r="AJ33">
        <f t="shared" si="30"/>
        <v>0</v>
      </c>
      <c r="AK33">
        <f t="shared" si="31"/>
        <v>0</v>
      </c>
      <c r="AL33">
        <f t="shared" si="32"/>
        <v>0</v>
      </c>
      <c r="AM33">
        <f t="shared" si="33"/>
        <v>0</v>
      </c>
      <c r="AN33">
        <f t="shared" si="34"/>
        <v>-53843.940935482962</v>
      </c>
      <c r="AO33">
        <f t="shared" si="35"/>
        <v>-40659.971307320287</v>
      </c>
      <c r="AP33">
        <f t="shared" si="36"/>
        <v>0</v>
      </c>
      <c r="AQ33">
        <f t="shared" si="37"/>
        <v>0</v>
      </c>
      <c r="AR33">
        <f t="shared" si="38"/>
        <v>53843.940935482962</v>
      </c>
      <c r="AS33">
        <f t="shared" si="39"/>
        <v>40659.971307320287</v>
      </c>
      <c r="AT33">
        <f t="shared" si="40"/>
        <v>-66227.676968229309</v>
      </c>
      <c r="AU33">
        <f t="shared" si="41"/>
        <v>-40659.971307320287</v>
      </c>
      <c r="AV33">
        <f t="shared" si="42"/>
        <v>-30704.165371049839</v>
      </c>
      <c r="AW33">
        <f t="shared" si="43"/>
        <v>0</v>
      </c>
      <c r="AX33">
        <f t="shared" si="44"/>
        <v>0</v>
      </c>
      <c r="AY33">
        <f t="shared" si="45"/>
        <v>40659.971307320287</v>
      </c>
      <c r="AZ33">
        <f t="shared" si="46"/>
        <v>30704.165371049839</v>
      </c>
      <c r="BA33">
        <f t="shared" si="47"/>
        <v>-50011.485015654282</v>
      </c>
    </row>
    <row r="34" spans="1:53" x14ac:dyDescent="0.4">
      <c r="A34" s="26" t="s">
        <v>13</v>
      </c>
      <c r="B34" s="19">
        <f>K!G36</f>
        <v>0</v>
      </c>
      <c r="C34" s="19">
        <f>K!H36</f>
        <v>0</v>
      </c>
      <c r="D34" s="19">
        <f>K!I36</f>
        <v>-8.5735806820707375E-2</v>
      </c>
      <c r="E34" s="19">
        <f>K!J36</f>
        <v>0.99631790680926857</v>
      </c>
      <c r="F34" s="19">
        <f>K!K36</f>
        <v>0</v>
      </c>
      <c r="G34" s="19">
        <f>K!L36</f>
        <v>0</v>
      </c>
      <c r="H34" s="19">
        <f>K!M36</f>
        <v>1.7058820867441682</v>
      </c>
      <c r="I34" s="43">
        <f>$I$26</f>
        <v>18412.698707393985</v>
      </c>
      <c r="L34">
        <f t="shared" si="6"/>
        <v>0</v>
      </c>
      <c r="M34">
        <f t="shared" si="7"/>
        <v>0</v>
      </c>
      <c r="N34">
        <f t="shared" si="8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>
        <f t="shared" si="12"/>
        <v>0</v>
      </c>
      <c r="S34">
        <f t="shared" si="13"/>
        <v>0</v>
      </c>
      <c r="T34">
        <f t="shared" si="14"/>
        <v>0</v>
      </c>
      <c r="U34">
        <f t="shared" si="15"/>
        <v>0</v>
      </c>
      <c r="V34">
        <f t="shared" si="16"/>
        <v>0</v>
      </c>
      <c r="W34">
        <f t="shared" si="17"/>
        <v>0</v>
      </c>
      <c r="X34">
        <f t="shared" si="18"/>
        <v>0</v>
      </c>
      <c r="Y34">
        <f t="shared" si="19"/>
        <v>0</v>
      </c>
      <c r="Z34">
        <f t="shared" si="20"/>
        <v>0</v>
      </c>
      <c r="AA34">
        <f t="shared" si="21"/>
        <v>0</v>
      </c>
      <c r="AB34">
        <f t="shared" si="22"/>
        <v>135.34490919142434</v>
      </c>
      <c r="AC34">
        <f t="shared" si="23"/>
        <v>-1572.8149255641174</v>
      </c>
      <c r="AD34">
        <f t="shared" si="24"/>
        <v>0</v>
      </c>
      <c r="AE34">
        <f t="shared" si="25"/>
        <v>0</v>
      </c>
      <c r="AF34">
        <f t="shared" si="26"/>
        <v>-2692.9525093814464</v>
      </c>
      <c r="AG34">
        <f t="shared" si="27"/>
        <v>0</v>
      </c>
      <c r="AH34">
        <f t="shared" si="28"/>
        <v>0</v>
      </c>
      <c r="AI34">
        <f t="shared" si="29"/>
        <v>-1572.8149255641174</v>
      </c>
      <c r="AJ34">
        <f t="shared" si="30"/>
        <v>18277.353798202563</v>
      </c>
      <c r="AK34">
        <f t="shared" si="31"/>
        <v>0</v>
      </c>
      <c r="AL34">
        <f t="shared" si="32"/>
        <v>0</v>
      </c>
      <c r="AM34">
        <f t="shared" si="33"/>
        <v>31294.238740815916</v>
      </c>
      <c r="AN34">
        <f t="shared" si="34"/>
        <v>0</v>
      </c>
      <c r="AO34">
        <f t="shared" si="35"/>
        <v>0</v>
      </c>
      <c r="AP34">
        <f t="shared" si="36"/>
        <v>0</v>
      </c>
      <c r="AQ34">
        <f t="shared" si="37"/>
        <v>0</v>
      </c>
      <c r="AR34">
        <f t="shared" si="38"/>
        <v>0</v>
      </c>
      <c r="AS34">
        <f t="shared" si="39"/>
        <v>0</v>
      </c>
      <c r="AT34">
        <f t="shared" si="40"/>
        <v>0</v>
      </c>
      <c r="AU34">
        <f t="shared" si="41"/>
        <v>0</v>
      </c>
      <c r="AV34">
        <f t="shared" si="42"/>
        <v>0</v>
      </c>
      <c r="AW34">
        <f t="shared" si="43"/>
        <v>0</v>
      </c>
      <c r="AX34">
        <f t="shared" si="44"/>
        <v>0</v>
      </c>
      <c r="AY34">
        <f t="shared" si="45"/>
        <v>0</v>
      </c>
      <c r="AZ34">
        <f t="shared" si="46"/>
        <v>0</v>
      </c>
      <c r="BA34">
        <f t="shared" si="47"/>
        <v>0</v>
      </c>
    </row>
    <row r="35" spans="1:53" x14ac:dyDescent="0.4">
      <c r="A35" s="1" t="s">
        <v>14</v>
      </c>
      <c r="B35" s="19">
        <f>K!G37</f>
        <v>0</v>
      </c>
      <c r="C35" s="19">
        <f>K!H37</f>
        <v>0</v>
      </c>
      <c r="D35" s="19">
        <f>K!I37</f>
        <v>-0.53008021807935246</v>
      </c>
      <c r="E35" s="19">
        <f>K!J37</f>
        <v>0.84794749979049178</v>
      </c>
      <c r="F35" s="19">
        <f>K!K37</f>
        <v>0</v>
      </c>
      <c r="G35" s="19">
        <f>K!L37</f>
        <v>0</v>
      </c>
      <c r="H35" s="19">
        <f>K!M37</f>
        <v>2.3970388054931391</v>
      </c>
      <c r="I35" s="43">
        <f>$I$29</f>
        <v>1836.1694001774742</v>
      </c>
      <c r="L35">
        <f t="shared" si="6"/>
        <v>0</v>
      </c>
      <c r="M35">
        <f t="shared" si="7"/>
        <v>0</v>
      </c>
      <c r="N35">
        <f t="shared" si="8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>
        <f t="shared" si="12"/>
        <v>0</v>
      </c>
      <c r="S35">
        <f t="shared" si="13"/>
        <v>0</v>
      </c>
      <c r="T35">
        <f t="shared" si="14"/>
        <v>0</v>
      </c>
      <c r="U35">
        <f t="shared" si="15"/>
        <v>0</v>
      </c>
      <c r="V35">
        <f t="shared" si="16"/>
        <v>0</v>
      </c>
      <c r="W35">
        <f t="shared" si="17"/>
        <v>0</v>
      </c>
      <c r="X35">
        <f t="shared" si="18"/>
        <v>0</v>
      </c>
      <c r="Y35">
        <f t="shared" si="19"/>
        <v>0</v>
      </c>
      <c r="Z35">
        <f t="shared" si="20"/>
        <v>0</v>
      </c>
      <c r="AA35">
        <f t="shared" si="21"/>
        <v>0</v>
      </c>
      <c r="AB35">
        <f t="shared" si="22"/>
        <v>515.93612794709975</v>
      </c>
      <c r="AC35">
        <f t="shared" si="23"/>
        <v>-825.32178116263754</v>
      </c>
      <c r="AD35">
        <f t="shared" si="24"/>
        <v>0</v>
      </c>
      <c r="AE35">
        <f t="shared" si="25"/>
        <v>0</v>
      </c>
      <c r="AF35">
        <f t="shared" si="26"/>
        <v>-2333.0788014049904</v>
      </c>
      <c r="AG35">
        <f t="shared" si="27"/>
        <v>0</v>
      </c>
      <c r="AH35">
        <f t="shared" si="28"/>
        <v>0</v>
      </c>
      <c r="AI35">
        <f t="shared" si="29"/>
        <v>-825.32178116263754</v>
      </c>
      <c r="AJ35">
        <f t="shared" si="30"/>
        <v>1320.2332722303743</v>
      </c>
      <c r="AK35">
        <f t="shared" si="31"/>
        <v>0</v>
      </c>
      <c r="AL35">
        <f t="shared" si="32"/>
        <v>0</v>
      </c>
      <c r="AM35">
        <f t="shared" si="33"/>
        <v>3732.1300984097561</v>
      </c>
      <c r="AN35">
        <f t="shared" si="34"/>
        <v>0</v>
      </c>
      <c r="AO35">
        <f t="shared" si="35"/>
        <v>0</v>
      </c>
      <c r="AP35">
        <f t="shared" si="36"/>
        <v>0</v>
      </c>
      <c r="AQ35">
        <f t="shared" si="37"/>
        <v>0</v>
      </c>
      <c r="AR35">
        <f t="shared" si="38"/>
        <v>0</v>
      </c>
      <c r="AS35">
        <f t="shared" si="39"/>
        <v>0</v>
      </c>
      <c r="AT35">
        <f t="shared" si="40"/>
        <v>0</v>
      </c>
      <c r="AU35">
        <f t="shared" si="41"/>
        <v>0</v>
      </c>
      <c r="AV35">
        <f t="shared" si="42"/>
        <v>0</v>
      </c>
      <c r="AW35">
        <f t="shared" si="43"/>
        <v>0</v>
      </c>
      <c r="AX35">
        <f t="shared" si="44"/>
        <v>0</v>
      </c>
      <c r="AY35">
        <f t="shared" si="45"/>
        <v>0</v>
      </c>
      <c r="AZ35">
        <f t="shared" si="46"/>
        <v>0</v>
      </c>
      <c r="BA35">
        <f t="shared" si="47"/>
        <v>0</v>
      </c>
    </row>
    <row r="36" spans="1:53" x14ac:dyDescent="0.4">
      <c r="A36" s="26" t="s">
        <v>15</v>
      </c>
      <c r="B36" s="19">
        <f>K!G38</f>
        <v>0.7758295262640561</v>
      </c>
      <c r="C36" s="19">
        <f>K!H38</f>
        <v>-0.63094258548372706</v>
      </c>
      <c r="D36" s="19">
        <f>K!I38</f>
        <v>-0.7758295262640561</v>
      </c>
      <c r="E36" s="19">
        <f>K!J38</f>
        <v>0.63094258548372706</v>
      </c>
      <c r="F36" s="19">
        <f>K!K38</f>
        <v>0</v>
      </c>
      <c r="G36" s="19">
        <f>K!L38</f>
        <v>0</v>
      </c>
      <c r="H36" s="19">
        <f>K!M38</f>
        <v>0.10154769528071483</v>
      </c>
      <c r="I36" s="43">
        <f>$I$30</f>
        <v>662857.15342599247</v>
      </c>
      <c r="L36">
        <f t="shared" si="6"/>
        <v>398981.31289568724</v>
      </c>
      <c r="M36">
        <f t="shared" si="7"/>
        <v>-324471.15325747244</v>
      </c>
      <c r="N36">
        <f t="shared" si="8"/>
        <v>-398981.31289568724</v>
      </c>
      <c r="O36">
        <f t="shared" si="9"/>
        <v>324471.15325747244</v>
      </c>
      <c r="P36">
        <f t="shared" si="10"/>
        <v>0</v>
      </c>
      <c r="Q36">
        <f t="shared" si="11"/>
        <v>0</v>
      </c>
      <c r="R36">
        <f t="shared" si="12"/>
        <v>52222.339332366631</v>
      </c>
      <c r="S36">
        <f t="shared" si="13"/>
        <v>-324471.15325747244</v>
      </c>
      <c r="T36">
        <f t="shared" si="14"/>
        <v>263875.84053030523</v>
      </c>
      <c r="U36">
        <f t="shared" si="15"/>
        <v>324471.15325747244</v>
      </c>
      <c r="V36">
        <f t="shared" si="16"/>
        <v>-263875.84053030523</v>
      </c>
      <c r="W36">
        <f t="shared" si="17"/>
        <v>0</v>
      </c>
      <c r="X36">
        <f t="shared" si="18"/>
        <v>0</v>
      </c>
      <c r="Y36">
        <f t="shared" si="19"/>
        <v>-42469.765177714478</v>
      </c>
      <c r="Z36">
        <f t="shared" si="20"/>
        <v>-398981.31289568724</v>
      </c>
      <c r="AA36">
        <f t="shared" si="21"/>
        <v>324471.15325747244</v>
      </c>
      <c r="AB36">
        <f t="shared" si="22"/>
        <v>398981.31289568724</v>
      </c>
      <c r="AC36">
        <f t="shared" si="23"/>
        <v>-324471.15325747244</v>
      </c>
      <c r="AD36">
        <f t="shared" si="24"/>
        <v>0</v>
      </c>
      <c r="AE36">
        <f t="shared" si="25"/>
        <v>0</v>
      </c>
      <c r="AF36">
        <f t="shared" si="26"/>
        <v>-52222.339332366624</v>
      </c>
      <c r="AG36">
        <f t="shared" si="27"/>
        <v>324471.15325747244</v>
      </c>
      <c r="AH36">
        <f t="shared" si="28"/>
        <v>-263875.84053030523</v>
      </c>
      <c r="AI36">
        <f t="shared" si="29"/>
        <v>-324471.15325747244</v>
      </c>
      <c r="AJ36">
        <f t="shared" si="30"/>
        <v>263875.84053030523</v>
      </c>
      <c r="AK36">
        <f t="shared" si="31"/>
        <v>0</v>
      </c>
      <c r="AL36">
        <f t="shared" si="32"/>
        <v>0</v>
      </c>
      <c r="AM36">
        <f t="shared" si="33"/>
        <v>42469.765177714478</v>
      </c>
      <c r="AN36">
        <f t="shared" si="34"/>
        <v>0</v>
      </c>
      <c r="AO36">
        <f t="shared" si="35"/>
        <v>0</v>
      </c>
      <c r="AP36">
        <f t="shared" si="36"/>
        <v>0</v>
      </c>
      <c r="AQ36">
        <f t="shared" si="37"/>
        <v>0</v>
      </c>
      <c r="AR36">
        <f t="shared" si="38"/>
        <v>0</v>
      </c>
      <c r="AS36">
        <f t="shared" si="39"/>
        <v>0</v>
      </c>
      <c r="AT36">
        <f t="shared" si="40"/>
        <v>0</v>
      </c>
      <c r="AU36">
        <f t="shared" si="41"/>
        <v>0</v>
      </c>
      <c r="AV36">
        <f t="shared" si="42"/>
        <v>0</v>
      </c>
      <c r="AW36">
        <f t="shared" si="43"/>
        <v>0</v>
      </c>
      <c r="AX36">
        <f t="shared" si="44"/>
        <v>0</v>
      </c>
      <c r="AY36">
        <f t="shared" si="45"/>
        <v>0</v>
      </c>
      <c r="AZ36">
        <f t="shared" si="46"/>
        <v>0</v>
      </c>
      <c r="BA36">
        <f t="shared" si="47"/>
        <v>0</v>
      </c>
    </row>
    <row r="37" spans="1:53" x14ac:dyDescent="0.4">
      <c r="A37" s="1" t="s">
        <v>16</v>
      </c>
      <c r="B37" s="19">
        <f>K!G39</f>
        <v>0</v>
      </c>
      <c r="C37" s="19">
        <f>K!H39</f>
        <v>0</v>
      </c>
      <c r="D37" s="19">
        <f>K!I39</f>
        <v>-0.99682579220130507</v>
      </c>
      <c r="E37" s="19">
        <f>K!J39</f>
        <v>7.9613692303777531E-2</v>
      </c>
      <c r="F37" s="19">
        <f>K!K39</f>
        <v>0.99682579220130507</v>
      </c>
      <c r="G37" s="19">
        <f>K!L39</f>
        <v>-7.9613692303777531E-2</v>
      </c>
      <c r="H37" s="19">
        <f>K!M39</f>
        <v>-2.5681674705583646</v>
      </c>
      <c r="I37" s="43">
        <f>(BG72*BG72)/(BL87*BL87)</f>
        <v>64732.143895144436</v>
      </c>
      <c r="L37">
        <f t="shared" si="6"/>
        <v>0</v>
      </c>
      <c r="M37">
        <f t="shared" si="7"/>
        <v>0</v>
      </c>
      <c r="N37">
        <f t="shared" si="8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>
        <f t="shared" si="12"/>
        <v>0</v>
      </c>
      <c r="S37">
        <f t="shared" si="13"/>
        <v>0</v>
      </c>
      <c r="T37">
        <f t="shared" si="14"/>
        <v>0</v>
      </c>
      <c r="U37">
        <f t="shared" si="15"/>
        <v>0</v>
      </c>
      <c r="V37">
        <f t="shared" si="16"/>
        <v>0</v>
      </c>
      <c r="W37">
        <f t="shared" si="17"/>
        <v>0</v>
      </c>
      <c r="X37">
        <f t="shared" si="18"/>
        <v>0</v>
      </c>
      <c r="Y37">
        <f t="shared" si="19"/>
        <v>0</v>
      </c>
      <c r="Z37">
        <f t="shared" si="20"/>
        <v>0</v>
      </c>
      <c r="AA37">
        <f t="shared" si="21"/>
        <v>0</v>
      </c>
      <c r="AB37">
        <f t="shared" si="22"/>
        <v>64321.849558063048</v>
      </c>
      <c r="AC37">
        <f t="shared" si="23"/>
        <v>-5137.2065000615021</v>
      </c>
      <c r="AD37">
        <f t="shared" si="24"/>
        <v>-64321.849558063048</v>
      </c>
      <c r="AE37">
        <f t="shared" si="25"/>
        <v>5137.2065000615021</v>
      </c>
      <c r="AF37">
        <f t="shared" si="26"/>
        <v>165715.29646757685</v>
      </c>
      <c r="AG37">
        <f t="shared" si="27"/>
        <v>0</v>
      </c>
      <c r="AH37">
        <f t="shared" si="28"/>
        <v>0</v>
      </c>
      <c r="AI37">
        <f t="shared" si="29"/>
        <v>-5137.2065000615021</v>
      </c>
      <c r="AJ37">
        <f t="shared" si="30"/>
        <v>410.2943370813864</v>
      </c>
      <c r="AK37">
        <f t="shared" si="31"/>
        <v>5137.2065000615021</v>
      </c>
      <c r="AL37">
        <f t="shared" si="32"/>
        <v>-410.2943370813864</v>
      </c>
      <c r="AM37">
        <f t="shared" si="33"/>
        <v>-13235.217955049282</v>
      </c>
      <c r="AN37">
        <f t="shared" si="34"/>
        <v>0</v>
      </c>
      <c r="AO37">
        <f t="shared" si="35"/>
        <v>0</v>
      </c>
      <c r="AP37">
        <f t="shared" si="36"/>
        <v>-64321.849558063048</v>
      </c>
      <c r="AQ37">
        <f t="shared" si="37"/>
        <v>5137.2065000615021</v>
      </c>
      <c r="AR37">
        <f t="shared" si="38"/>
        <v>64321.849558063048</v>
      </c>
      <c r="AS37">
        <f t="shared" si="39"/>
        <v>-5137.2065000615021</v>
      </c>
      <c r="AT37">
        <f t="shared" si="40"/>
        <v>-165715.29646757685</v>
      </c>
      <c r="AU37">
        <f t="shared" si="41"/>
        <v>0</v>
      </c>
      <c r="AV37">
        <f t="shared" si="42"/>
        <v>0</v>
      </c>
      <c r="AW37">
        <f t="shared" si="43"/>
        <v>5137.2065000615021</v>
      </c>
      <c r="AX37">
        <f t="shared" si="44"/>
        <v>-410.2943370813864</v>
      </c>
      <c r="AY37">
        <f t="shared" si="45"/>
        <v>-5137.2065000615021</v>
      </c>
      <c r="AZ37">
        <f t="shared" si="46"/>
        <v>410.2943370813864</v>
      </c>
      <c r="BA37">
        <f t="shared" si="47"/>
        <v>13235.217955049282</v>
      </c>
    </row>
    <row r="38" spans="1:53" x14ac:dyDescent="0.4">
      <c r="A38" s="1" t="s">
        <v>17</v>
      </c>
      <c r="B38" s="19">
        <f>K!G40</f>
        <v>0</v>
      </c>
      <c r="C38" s="19">
        <f>K!H40</f>
        <v>0</v>
      </c>
      <c r="D38" s="19">
        <f>K!I40</f>
        <v>-0.99682579220130507</v>
      </c>
      <c r="E38" s="19">
        <f>K!J40</f>
        <v>7.961369230377785E-2</v>
      </c>
      <c r="F38" s="19">
        <f>K!K40</f>
        <v>0.99682579220130507</v>
      </c>
      <c r="G38" s="19">
        <f>K!L40</f>
        <v>-7.961369230377785E-2</v>
      </c>
      <c r="H38" s="19">
        <f>K!M40</f>
        <v>-2.7281674705545811</v>
      </c>
      <c r="I38" s="43">
        <f>$I$37</f>
        <v>64732.143895144436</v>
      </c>
      <c r="L38">
        <f t="shared" si="6"/>
        <v>0</v>
      </c>
      <c r="M38">
        <f t="shared" si="7"/>
        <v>0</v>
      </c>
      <c r="N38">
        <f t="shared" si="8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>
        <f t="shared" si="12"/>
        <v>0</v>
      </c>
      <c r="S38">
        <f t="shared" si="13"/>
        <v>0</v>
      </c>
      <c r="T38">
        <f t="shared" si="14"/>
        <v>0</v>
      </c>
      <c r="U38">
        <f t="shared" si="15"/>
        <v>0</v>
      </c>
      <c r="V38">
        <f t="shared" si="16"/>
        <v>0</v>
      </c>
      <c r="W38">
        <f t="shared" si="17"/>
        <v>0</v>
      </c>
      <c r="X38">
        <f t="shared" si="18"/>
        <v>0</v>
      </c>
      <c r="Y38">
        <f t="shared" si="19"/>
        <v>0</v>
      </c>
      <c r="Z38">
        <f t="shared" si="20"/>
        <v>0</v>
      </c>
      <c r="AA38">
        <f t="shared" si="21"/>
        <v>0</v>
      </c>
      <c r="AB38">
        <f t="shared" si="22"/>
        <v>64321.849558063048</v>
      </c>
      <c r="AC38">
        <f t="shared" si="23"/>
        <v>-5137.206500061523</v>
      </c>
      <c r="AD38">
        <f t="shared" si="24"/>
        <v>-64321.849558063048</v>
      </c>
      <c r="AE38">
        <f t="shared" si="25"/>
        <v>5137.206500061523</v>
      </c>
      <c r="AF38">
        <f t="shared" si="26"/>
        <v>176039.56376639931</v>
      </c>
      <c r="AG38">
        <f t="shared" si="27"/>
        <v>0</v>
      </c>
      <c r="AH38">
        <f t="shared" si="28"/>
        <v>0</v>
      </c>
      <c r="AI38">
        <f t="shared" si="29"/>
        <v>-5137.206500061523</v>
      </c>
      <c r="AJ38">
        <f t="shared" si="30"/>
        <v>410.2943370813897</v>
      </c>
      <c r="AK38">
        <f t="shared" si="31"/>
        <v>5137.206500061523</v>
      </c>
      <c r="AL38">
        <f t="shared" si="32"/>
        <v>-410.2943370813897</v>
      </c>
      <c r="AM38">
        <f t="shared" si="33"/>
        <v>-14059.788352826939</v>
      </c>
      <c r="AN38">
        <f t="shared" si="34"/>
        <v>0</v>
      </c>
      <c r="AO38">
        <f t="shared" si="35"/>
        <v>0</v>
      </c>
      <c r="AP38">
        <f t="shared" si="36"/>
        <v>-64321.849558063048</v>
      </c>
      <c r="AQ38">
        <f t="shared" si="37"/>
        <v>5137.206500061523</v>
      </c>
      <c r="AR38">
        <f t="shared" si="38"/>
        <v>64321.849558063048</v>
      </c>
      <c r="AS38">
        <f t="shared" si="39"/>
        <v>-5137.206500061523</v>
      </c>
      <c r="AT38">
        <f t="shared" si="40"/>
        <v>-176039.56376639931</v>
      </c>
      <c r="AU38">
        <f t="shared" si="41"/>
        <v>0</v>
      </c>
      <c r="AV38">
        <f t="shared" si="42"/>
        <v>0</v>
      </c>
      <c r="AW38">
        <f t="shared" si="43"/>
        <v>5137.206500061523</v>
      </c>
      <c r="AX38">
        <f t="shared" si="44"/>
        <v>-410.2943370813897</v>
      </c>
      <c r="AY38">
        <f t="shared" si="45"/>
        <v>-5137.206500061523</v>
      </c>
      <c r="AZ38">
        <f t="shared" si="46"/>
        <v>410.2943370813897</v>
      </c>
      <c r="BA38">
        <f t="shared" si="47"/>
        <v>14059.788352826939</v>
      </c>
    </row>
    <row r="39" spans="1:53" x14ac:dyDescent="0.4">
      <c r="A39" s="1" t="s">
        <v>18</v>
      </c>
      <c r="B39" s="19">
        <f>K!G41</f>
        <v>-0.79802496390308997</v>
      </c>
      <c r="C39" s="19">
        <f>K!H41</f>
        <v>-0.60262439129815515</v>
      </c>
      <c r="D39" s="19">
        <f>K!I41</f>
        <v>0</v>
      </c>
      <c r="E39" s="19">
        <f>K!J41</f>
        <v>0</v>
      </c>
      <c r="F39" s="19">
        <f>K!K41</f>
        <v>0.79802496390308997</v>
      </c>
      <c r="G39" s="19">
        <f>K!L41</f>
        <v>0.60262439129815515</v>
      </c>
      <c r="H39" s="19">
        <f>K!M41</f>
        <v>-1.121565216099043</v>
      </c>
      <c r="I39" s="43">
        <f>$I$33</f>
        <v>84548.106306532805</v>
      </c>
      <c r="L39">
        <f t="shared" si="6"/>
        <v>53843.940939684107</v>
      </c>
      <c r="M39">
        <f t="shared" si="7"/>
        <v>40659.97130612484</v>
      </c>
      <c r="N39">
        <f t="shared" si="8"/>
        <v>0</v>
      </c>
      <c r="O39">
        <f t="shared" si="9"/>
        <v>0</v>
      </c>
      <c r="P39">
        <f t="shared" si="10"/>
        <v>-53843.940939684107</v>
      </c>
      <c r="Q39">
        <f t="shared" si="11"/>
        <v>-40659.97130612484</v>
      </c>
      <c r="R39">
        <f t="shared" si="12"/>
        <v>75673.686898564818</v>
      </c>
      <c r="S39">
        <f t="shared" si="13"/>
        <v>40659.971306124848</v>
      </c>
      <c r="T39">
        <f t="shared" si="14"/>
        <v>30704.165366848698</v>
      </c>
      <c r="U39">
        <f t="shared" si="15"/>
        <v>0</v>
      </c>
      <c r="V39">
        <f t="shared" si="16"/>
        <v>0</v>
      </c>
      <c r="W39">
        <f t="shared" si="17"/>
        <v>-40659.971306124848</v>
      </c>
      <c r="X39">
        <f t="shared" si="18"/>
        <v>-30704.165366848698</v>
      </c>
      <c r="Y39">
        <f t="shared" si="19"/>
        <v>57144.590166069902</v>
      </c>
      <c r="Z39">
        <f t="shared" si="20"/>
        <v>0</v>
      </c>
      <c r="AA39">
        <f t="shared" si="21"/>
        <v>0</v>
      </c>
      <c r="AB39">
        <f t="shared" si="22"/>
        <v>0</v>
      </c>
      <c r="AC39">
        <f t="shared" si="23"/>
        <v>0</v>
      </c>
      <c r="AD39">
        <f t="shared" si="24"/>
        <v>0</v>
      </c>
      <c r="AE39">
        <f t="shared" si="25"/>
        <v>0</v>
      </c>
      <c r="AF39">
        <f t="shared" si="26"/>
        <v>0</v>
      </c>
      <c r="AG39">
        <f t="shared" si="27"/>
        <v>0</v>
      </c>
      <c r="AH39">
        <f t="shared" si="28"/>
        <v>0</v>
      </c>
      <c r="AI39">
        <f t="shared" si="29"/>
        <v>0</v>
      </c>
      <c r="AJ39">
        <f t="shared" si="30"/>
        <v>0</v>
      </c>
      <c r="AK39">
        <f t="shared" si="31"/>
        <v>0</v>
      </c>
      <c r="AL39">
        <f t="shared" si="32"/>
        <v>0</v>
      </c>
      <c r="AM39">
        <f t="shared" si="33"/>
        <v>0</v>
      </c>
      <c r="AN39">
        <f t="shared" si="34"/>
        <v>-53843.940939684107</v>
      </c>
      <c r="AO39">
        <f t="shared" si="35"/>
        <v>-40659.971306124848</v>
      </c>
      <c r="AP39">
        <f t="shared" si="36"/>
        <v>0</v>
      </c>
      <c r="AQ39">
        <f t="shared" si="37"/>
        <v>0</v>
      </c>
      <c r="AR39">
        <f t="shared" si="38"/>
        <v>53843.940939684107</v>
      </c>
      <c r="AS39">
        <f t="shared" si="39"/>
        <v>40659.971306124848</v>
      </c>
      <c r="AT39">
        <f t="shared" si="40"/>
        <v>-75673.686898564818</v>
      </c>
      <c r="AU39">
        <f t="shared" si="41"/>
        <v>-40659.971306124848</v>
      </c>
      <c r="AV39">
        <f t="shared" si="42"/>
        <v>-30704.165366848698</v>
      </c>
      <c r="AW39">
        <f t="shared" si="43"/>
        <v>0</v>
      </c>
      <c r="AX39">
        <f t="shared" si="44"/>
        <v>0</v>
      </c>
      <c r="AY39">
        <f t="shared" si="45"/>
        <v>40659.971306124848</v>
      </c>
      <c r="AZ39">
        <f t="shared" si="46"/>
        <v>30704.165366848698</v>
      </c>
      <c r="BA39">
        <f t="shared" si="47"/>
        <v>-57144.590166069902</v>
      </c>
    </row>
    <row r="40" spans="1:53" x14ac:dyDescent="0.4">
      <c r="A40" s="1" t="s">
        <v>19</v>
      </c>
      <c r="B40" s="19">
        <f>K!G42</f>
        <v>0</v>
      </c>
      <c r="C40" s="19">
        <f>K!H42</f>
        <v>0</v>
      </c>
      <c r="D40" s="19">
        <f>K!I42</f>
        <v>0</v>
      </c>
      <c r="E40" s="19">
        <f>K!J42</f>
        <v>0</v>
      </c>
      <c r="F40" s="19">
        <f>K!K42</f>
        <v>0.40529634652916019</v>
      </c>
      <c r="G40" s="19">
        <f>K!L42</f>
        <v>0.91418535948138813</v>
      </c>
      <c r="H40" s="19">
        <f>K!M42</f>
        <v>9.9067077635481837E-2</v>
      </c>
      <c r="I40" s="43">
        <f>$I$27</f>
        <v>2001.1386108655111</v>
      </c>
      <c r="L40">
        <f t="shared" si="6"/>
        <v>0</v>
      </c>
      <c r="M40">
        <f t="shared" si="7"/>
        <v>0</v>
      </c>
      <c r="N40">
        <f t="shared" si="8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>
        <f t="shared" si="12"/>
        <v>0</v>
      </c>
      <c r="S40">
        <f t="shared" si="13"/>
        <v>0</v>
      </c>
      <c r="T40">
        <f t="shared" si="14"/>
        <v>0</v>
      </c>
      <c r="U40">
        <f t="shared" si="15"/>
        <v>0</v>
      </c>
      <c r="V40">
        <f t="shared" si="16"/>
        <v>0</v>
      </c>
      <c r="W40">
        <f t="shared" si="17"/>
        <v>0</v>
      </c>
      <c r="X40">
        <f t="shared" si="18"/>
        <v>0</v>
      </c>
      <c r="Y40">
        <f t="shared" si="19"/>
        <v>0</v>
      </c>
      <c r="Z40">
        <f t="shared" si="20"/>
        <v>0</v>
      </c>
      <c r="AA40">
        <f t="shared" si="21"/>
        <v>0</v>
      </c>
      <c r="AB40">
        <f t="shared" si="22"/>
        <v>0</v>
      </c>
      <c r="AC40">
        <f t="shared" si="23"/>
        <v>0</v>
      </c>
      <c r="AD40">
        <f t="shared" si="24"/>
        <v>0</v>
      </c>
      <c r="AE40">
        <f t="shared" si="25"/>
        <v>0</v>
      </c>
      <c r="AF40">
        <f t="shared" si="26"/>
        <v>0</v>
      </c>
      <c r="AG40">
        <f t="shared" si="27"/>
        <v>0</v>
      </c>
      <c r="AH40">
        <f t="shared" si="28"/>
        <v>0</v>
      </c>
      <c r="AI40">
        <f t="shared" si="29"/>
        <v>0</v>
      </c>
      <c r="AJ40">
        <f t="shared" si="30"/>
        <v>0</v>
      </c>
      <c r="AK40">
        <f t="shared" si="31"/>
        <v>0</v>
      </c>
      <c r="AL40">
        <f t="shared" si="32"/>
        <v>0</v>
      </c>
      <c r="AM40">
        <f t="shared" si="33"/>
        <v>0</v>
      </c>
      <c r="AN40">
        <f t="shared" si="34"/>
        <v>0</v>
      </c>
      <c r="AO40">
        <f t="shared" si="35"/>
        <v>0</v>
      </c>
      <c r="AP40">
        <f t="shared" si="36"/>
        <v>0</v>
      </c>
      <c r="AQ40">
        <f t="shared" si="37"/>
        <v>0</v>
      </c>
      <c r="AR40">
        <f t="shared" si="38"/>
        <v>328.71729107991609</v>
      </c>
      <c r="AS40">
        <f t="shared" si="39"/>
        <v>741.45384602429488</v>
      </c>
      <c r="AT40">
        <f t="shared" si="40"/>
        <v>80.348766216170034</v>
      </c>
      <c r="AU40">
        <f t="shared" si="41"/>
        <v>0</v>
      </c>
      <c r="AV40">
        <f t="shared" si="42"/>
        <v>0</v>
      </c>
      <c r="AW40">
        <f t="shared" si="43"/>
        <v>0</v>
      </c>
      <c r="AX40">
        <f t="shared" si="44"/>
        <v>0</v>
      </c>
      <c r="AY40">
        <f t="shared" si="45"/>
        <v>741.45384602429488</v>
      </c>
      <c r="AZ40">
        <f t="shared" si="46"/>
        <v>1672.4213197855947</v>
      </c>
      <c r="BA40">
        <f t="shared" si="47"/>
        <v>181.23446302008693</v>
      </c>
    </row>
    <row r="41" spans="1:53" x14ac:dyDescent="0.4">
      <c r="K41" s="40" t="s">
        <v>52</v>
      </c>
      <c r="L41" s="44">
        <f t="shared" ref="L41:BA41" si="48">SUM(L2:L40)</f>
        <v>918253.22304185643</v>
      </c>
      <c r="M41" s="44">
        <f t="shared" si="48"/>
        <v>-586991.68570387585</v>
      </c>
      <c r="N41" s="44">
        <f t="shared" si="48"/>
        <v>-798022.47864209255</v>
      </c>
      <c r="O41" s="44">
        <f t="shared" si="48"/>
        <v>648892.63786961278</v>
      </c>
      <c r="P41" s="44">
        <f t="shared" si="48"/>
        <v>-107753.46382043959</v>
      </c>
      <c r="Q41" s="44">
        <f t="shared" si="48"/>
        <v>-81255.108713327441</v>
      </c>
      <c r="R41" s="44">
        <f t="shared" si="48"/>
        <v>212071.92669778259</v>
      </c>
      <c r="S41" s="46">
        <f t="shared" si="48"/>
        <v>-586991.68570387585</v>
      </c>
      <c r="T41" s="46">
        <f t="shared" si="48"/>
        <v>787626.52640343993</v>
      </c>
      <c r="U41" s="46">
        <f t="shared" si="48"/>
        <v>648924.03087725979</v>
      </c>
      <c r="V41" s="46">
        <f t="shared" si="48"/>
        <v>-527812.38129555748</v>
      </c>
      <c r="W41" s="46">
        <f t="shared" si="48"/>
        <v>-81256.940046901698</v>
      </c>
      <c r="X41" s="46">
        <f t="shared" si="48"/>
        <v>-61499.039055420901</v>
      </c>
      <c r="Y41" s="46">
        <f t="shared" si="48"/>
        <v>117182.44713252956</v>
      </c>
      <c r="Z41" s="47">
        <f t="shared" si="48"/>
        <v>-798022.47864209255</v>
      </c>
      <c r="AA41" s="47">
        <f t="shared" si="48"/>
        <v>648924.03087725979</v>
      </c>
      <c r="AB41" s="47">
        <f t="shared" si="48"/>
        <v>927992.79566879873</v>
      </c>
      <c r="AC41" s="47">
        <f t="shared" si="48"/>
        <v>-663989.59317319468</v>
      </c>
      <c r="AD41" s="47">
        <f t="shared" si="48"/>
        <v>-128656.29217131803</v>
      </c>
      <c r="AE41" s="47">
        <f t="shared" si="48"/>
        <v>10306.114973914318</v>
      </c>
      <c r="AF41" s="47">
        <f t="shared" si="48"/>
        <v>253423.31880152883</v>
      </c>
      <c r="AG41" s="48">
        <f t="shared" si="48"/>
        <v>648892.63786961278</v>
      </c>
      <c r="AH41" s="48">
        <f t="shared" si="48"/>
        <v>-527812.38129555748</v>
      </c>
      <c r="AI41" s="48">
        <f t="shared" si="48"/>
        <v>-663989.59317319468</v>
      </c>
      <c r="AJ41" s="48">
        <f t="shared" si="48"/>
        <v>567842.30318322859</v>
      </c>
      <c r="AK41" s="48">
        <f t="shared" si="48"/>
        <v>10240.087332693087</v>
      </c>
      <c r="AL41" s="48">
        <f t="shared" si="48"/>
        <v>-819.19327199200234</v>
      </c>
      <c r="AM41" s="48">
        <f t="shared" si="48"/>
        <v>110848.46325716036</v>
      </c>
      <c r="AN41" s="49">
        <f t="shared" si="48"/>
        <v>-107753.46382043957</v>
      </c>
      <c r="AO41" s="49">
        <f t="shared" si="48"/>
        <v>-81256.940046901698</v>
      </c>
      <c r="AP41" s="49">
        <f t="shared" si="48"/>
        <v>-128656.29217131803</v>
      </c>
      <c r="AQ41" s="49">
        <f t="shared" si="48"/>
        <v>10240.087332693087</v>
      </c>
      <c r="AR41" s="49">
        <f t="shared" si="48"/>
        <v>237056.4310923848</v>
      </c>
      <c r="AS41" s="49">
        <f t="shared" si="48"/>
        <v>72490.362633900892</v>
      </c>
      <c r="AT41" s="49">
        <f t="shared" si="48"/>
        <v>-484238.42080034211</v>
      </c>
      <c r="AU41" s="45">
        <f t="shared" si="48"/>
        <v>-81255.108713327456</v>
      </c>
      <c r="AV41" s="45">
        <f t="shared" si="48"/>
        <v>-61499.039055420901</v>
      </c>
      <c r="AW41" s="45">
        <f t="shared" si="48"/>
        <v>10306.114973914318</v>
      </c>
      <c r="AX41" s="45">
        <f t="shared" si="48"/>
        <v>-819.19327199200234</v>
      </c>
      <c r="AY41" s="45">
        <f t="shared" si="48"/>
        <v>72490.362633900892</v>
      </c>
      <c r="AZ41" s="45">
        <f t="shared" si="48"/>
        <v>65656.28990992083</v>
      </c>
      <c r="BA41" s="45">
        <f t="shared" si="48"/>
        <v>-81192.134683483135</v>
      </c>
    </row>
    <row r="42" spans="1:53" x14ac:dyDescent="0.4">
      <c r="L42" s="41" t="s">
        <v>56</v>
      </c>
      <c r="M42" s="42" t="s">
        <v>57</v>
      </c>
      <c r="N42" s="42" t="s">
        <v>58</v>
      </c>
      <c r="O42" s="42" t="s">
        <v>59</v>
      </c>
      <c r="P42" s="41" t="s">
        <v>60</v>
      </c>
      <c r="Q42" s="42" t="s">
        <v>61</v>
      </c>
      <c r="R42" s="42" t="s">
        <v>62</v>
      </c>
      <c r="S42" s="42" t="s">
        <v>63</v>
      </c>
      <c r="T42" s="42" t="s">
        <v>64</v>
      </c>
      <c r="U42" s="42" t="s">
        <v>65</v>
      </c>
      <c r="V42" s="42" t="s">
        <v>66</v>
      </c>
      <c r="W42" s="42" t="s">
        <v>67</v>
      </c>
      <c r="X42" s="42" t="s">
        <v>68</v>
      </c>
      <c r="Y42" s="42" t="s">
        <v>69</v>
      </c>
      <c r="Z42" s="42" t="s">
        <v>70</v>
      </c>
      <c r="AA42" s="42" t="s">
        <v>71</v>
      </c>
      <c r="AB42" s="42" t="s">
        <v>72</v>
      </c>
      <c r="AC42" s="42" t="s">
        <v>73</v>
      </c>
      <c r="AD42" s="42" t="s">
        <v>74</v>
      </c>
      <c r="AE42" s="42" t="s">
        <v>75</v>
      </c>
      <c r="AF42" s="42" t="s">
        <v>76</v>
      </c>
      <c r="AG42" s="42" t="s">
        <v>77</v>
      </c>
      <c r="AH42" s="42" t="s">
        <v>78</v>
      </c>
      <c r="AI42" s="42" t="s">
        <v>79</v>
      </c>
      <c r="AJ42" s="42" t="s">
        <v>80</v>
      </c>
      <c r="AK42" s="42" t="s">
        <v>81</v>
      </c>
      <c r="AL42" s="42" t="s">
        <v>82</v>
      </c>
      <c r="AM42" s="42" t="s">
        <v>83</v>
      </c>
      <c r="AN42" s="42" t="s">
        <v>84</v>
      </c>
      <c r="AO42" s="42" t="s">
        <v>85</v>
      </c>
      <c r="AP42" s="42" t="s">
        <v>86</v>
      </c>
      <c r="AQ42" s="42" t="s">
        <v>87</v>
      </c>
      <c r="AR42" s="42" t="s">
        <v>88</v>
      </c>
      <c r="AS42" s="42" t="s">
        <v>89</v>
      </c>
      <c r="AT42" s="42" t="s">
        <v>90</v>
      </c>
      <c r="AU42" s="42" t="s">
        <v>91</v>
      </c>
      <c r="AV42" s="42" t="s">
        <v>92</v>
      </c>
      <c r="AW42" s="42" t="s">
        <v>93</v>
      </c>
      <c r="AX42" s="42" t="s">
        <v>94</v>
      </c>
      <c r="AY42" s="42" t="s">
        <v>95</v>
      </c>
      <c r="AZ42" s="42" t="s">
        <v>96</v>
      </c>
      <c r="BA42" s="42" t="s">
        <v>97</v>
      </c>
    </row>
    <row r="45" spans="1:53" x14ac:dyDescent="0.4">
      <c r="O45" s="60" t="s">
        <v>121</v>
      </c>
      <c r="P45" s="60"/>
      <c r="Q45" s="60"/>
      <c r="R45" s="60"/>
      <c r="S45" s="60"/>
      <c r="T45" s="60"/>
      <c r="U45" s="60"/>
    </row>
    <row r="46" spans="1:53" x14ac:dyDescent="0.4">
      <c r="O46" s="51">
        <v>1</v>
      </c>
      <c r="P46" s="51">
        <v>2</v>
      </c>
      <c r="Q46" s="51">
        <v>3</v>
      </c>
      <c r="R46" s="51">
        <v>4</v>
      </c>
      <c r="S46" s="51">
        <v>5</v>
      </c>
      <c r="T46" s="51">
        <v>6</v>
      </c>
      <c r="U46" s="51">
        <v>7</v>
      </c>
    </row>
    <row r="47" spans="1:53" x14ac:dyDescent="0.4">
      <c r="O47" s="51" t="str">
        <f t="shared" ref="O47:U47" si="49">B1</f>
        <v>δX3</v>
      </c>
      <c r="P47" s="51" t="str">
        <f t="shared" si="49"/>
        <v>δY3</v>
      </c>
      <c r="Q47" s="51" t="str">
        <f t="shared" si="49"/>
        <v>δX4</v>
      </c>
      <c r="R47" s="51" t="str">
        <f t="shared" si="49"/>
        <v>δY4</v>
      </c>
      <c r="S47" s="51" t="str">
        <f t="shared" si="49"/>
        <v>δX5</v>
      </c>
      <c r="T47" s="51" t="str">
        <f t="shared" si="49"/>
        <v>δY5</v>
      </c>
      <c r="U47" s="51" t="str">
        <f t="shared" si="49"/>
        <v>l</v>
      </c>
    </row>
    <row r="48" spans="1:53" x14ac:dyDescent="0.4">
      <c r="N48">
        <v>1</v>
      </c>
      <c r="O48" s="81">
        <f t="shared" ref="O48:S48" si="50">L41</f>
        <v>918253.22304185643</v>
      </c>
      <c r="P48" s="90">
        <f t="shared" si="50"/>
        <v>-586991.68570387585</v>
      </c>
      <c r="Q48" s="91">
        <f t="shared" si="50"/>
        <v>-798022.47864209255</v>
      </c>
      <c r="R48" s="92">
        <f t="shared" si="50"/>
        <v>648892.63786961278</v>
      </c>
      <c r="S48" s="37">
        <f t="shared" si="50"/>
        <v>-107753.46382043959</v>
      </c>
      <c r="T48" s="54">
        <f>Q41</f>
        <v>-81255.108713327441</v>
      </c>
      <c r="U48">
        <f>R41</f>
        <v>212071.92669778259</v>
      </c>
    </row>
    <row r="49" spans="14:21" x14ac:dyDescent="0.4">
      <c r="N49">
        <v>2</v>
      </c>
      <c r="O49" s="90">
        <f t="shared" ref="O49:S49" si="51">S41</f>
        <v>-586991.68570387585</v>
      </c>
      <c r="P49" s="81">
        <f t="shared" si="51"/>
        <v>787626.52640343993</v>
      </c>
      <c r="Q49" s="93">
        <f t="shared" si="51"/>
        <v>648924.03087725979</v>
      </c>
      <c r="R49" s="94">
        <f t="shared" si="51"/>
        <v>-527812.38129555748</v>
      </c>
      <c r="S49" s="95">
        <f t="shared" si="51"/>
        <v>-81256.940046901698</v>
      </c>
      <c r="T49" s="54">
        <f>X41</f>
        <v>-61499.039055420901</v>
      </c>
      <c r="U49">
        <f>Y41</f>
        <v>117182.44713252956</v>
      </c>
    </row>
    <row r="50" spans="14:21" x14ac:dyDescent="0.4">
      <c r="N50">
        <v>3</v>
      </c>
      <c r="O50" s="91">
        <f t="shared" ref="O50:S50" si="52">Z41</f>
        <v>-798022.47864209255</v>
      </c>
      <c r="P50" s="93">
        <f t="shared" si="52"/>
        <v>648924.03087725979</v>
      </c>
      <c r="Q50" s="81">
        <f t="shared" si="52"/>
        <v>927992.79566879873</v>
      </c>
      <c r="R50" s="96">
        <f t="shared" si="52"/>
        <v>-663989.59317319468</v>
      </c>
      <c r="S50" s="97">
        <f t="shared" si="52"/>
        <v>-128656.29217131803</v>
      </c>
      <c r="T50" s="54">
        <f>AE41</f>
        <v>10306.114973914318</v>
      </c>
      <c r="U50">
        <f>AF41</f>
        <v>253423.31880152883</v>
      </c>
    </row>
    <row r="51" spans="14:21" x14ac:dyDescent="0.4">
      <c r="N51">
        <v>4</v>
      </c>
      <c r="O51" s="92">
        <f t="shared" ref="O51:S51" si="53">AG41</f>
        <v>648892.63786961278</v>
      </c>
      <c r="P51" s="94">
        <f t="shared" si="53"/>
        <v>-527812.38129555748</v>
      </c>
      <c r="Q51" s="96">
        <f t="shared" si="53"/>
        <v>-663989.59317319468</v>
      </c>
      <c r="R51" s="81">
        <f t="shared" si="53"/>
        <v>567842.30318322859</v>
      </c>
      <c r="S51" s="98">
        <f t="shared" si="53"/>
        <v>10240.087332693087</v>
      </c>
      <c r="T51" s="54">
        <f>AL41</f>
        <v>-819.19327199200234</v>
      </c>
      <c r="U51">
        <f>AM41</f>
        <v>110848.46325716036</v>
      </c>
    </row>
    <row r="52" spans="14:21" x14ac:dyDescent="0.4">
      <c r="N52">
        <v>5</v>
      </c>
      <c r="O52" s="37">
        <f t="shared" ref="O52:S52" si="54">AN41</f>
        <v>-107753.46382043957</v>
      </c>
      <c r="P52" s="95">
        <f t="shared" si="54"/>
        <v>-81256.940046901698</v>
      </c>
      <c r="Q52" s="97">
        <f t="shared" si="54"/>
        <v>-128656.29217131803</v>
      </c>
      <c r="R52" s="98">
        <f t="shared" si="54"/>
        <v>10240.087332693087</v>
      </c>
      <c r="S52" s="81">
        <f t="shared" si="54"/>
        <v>237056.4310923848</v>
      </c>
      <c r="T52" s="54">
        <f>AS41</f>
        <v>72490.362633900892</v>
      </c>
      <c r="U52">
        <f>AT41</f>
        <v>-484238.42080034211</v>
      </c>
    </row>
    <row r="53" spans="14:21" x14ac:dyDescent="0.4">
      <c r="N53">
        <v>6</v>
      </c>
      <c r="O53" s="54">
        <f t="shared" ref="O53:S53" si="55">AU41</f>
        <v>-81255.108713327456</v>
      </c>
      <c r="P53" s="54">
        <f t="shared" si="55"/>
        <v>-61499.039055420901</v>
      </c>
      <c r="Q53" s="54">
        <f t="shared" si="55"/>
        <v>10306.114973914318</v>
      </c>
      <c r="R53" s="54">
        <f t="shared" si="55"/>
        <v>-819.19327199200234</v>
      </c>
      <c r="S53" s="54">
        <f t="shared" si="55"/>
        <v>72490.362633900892</v>
      </c>
      <c r="T53" s="81">
        <f>AZ41</f>
        <v>65656.28990992083</v>
      </c>
      <c r="U53">
        <f>BA41</f>
        <v>-81192.134683483135</v>
      </c>
    </row>
    <row r="72" spans="59:64" x14ac:dyDescent="0.4">
      <c r="BG72">
        <v>2.0354009946674667</v>
      </c>
      <c r="BI72" t="s">
        <v>0</v>
      </c>
      <c r="BJ72" t="s">
        <v>53</v>
      </c>
      <c r="BK72" t="s">
        <v>54</v>
      </c>
      <c r="BL72" t="s">
        <v>55</v>
      </c>
    </row>
    <row r="73" spans="59:64" x14ac:dyDescent="0.4">
      <c r="BI73" t="s">
        <v>3</v>
      </c>
      <c r="BJ73">
        <v>2230.7950000000001</v>
      </c>
      <c r="BK73" s="59">
        <v>2230.819</v>
      </c>
      <c r="BL73" s="59">
        <v>2.3999999999887223E-2</v>
      </c>
    </row>
    <row r="74" spans="59:64" x14ac:dyDescent="0.4">
      <c r="BI74" t="s">
        <v>10</v>
      </c>
      <c r="BJ74">
        <v>2230.8429999999998</v>
      </c>
      <c r="BK74" s="59"/>
      <c r="BL74" s="59"/>
    </row>
    <row r="75" spans="59:64" x14ac:dyDescent="0.4">
      <c r="BI75" t="s">
        <v>4</v>
      </c>
      <c r="BJ75">
        <v>3037.51</v>
      </c>
      <c r="BK75" s="59">
        <v>3037.5250000000001</v>
      </c>
      <c r="BL75" s="59">
        <v>1.4999999999872671E-2</v>
      </c>
    </row>
    <row r="76" spans="59:64" x14ac:dyDescent="0.4">
      <c r="BI76" t="s">
        <v>13</v>
      </c>
      <c r="BJ76">
        <v>3037.54</v>
      </c>
      <c r="BK76" s="59"/>
      <c r="BL76" s="59"/>
    </row>
    <row r="77" spans="59:64" x14ac:dyDescent="0.4">
      <c r="BI77" t="s">
        <v>6</v>
      </c>
      <c r="BJ77">
        <v>3639.5450000000001</v>
      </c>
      <c r="BK77" s="59">
        <v>3639.4994999999999</v>
      </c>
      <c r="BL77" s="59">
        <v>4.5499999999719876E-2</v>
      </c>
    </row>
    <row r="78" spans="59:64" x14ac:dyDescent="0.4">
      <c r="BI78" t="s">
        <v>19</v>
      </c>
      <c r="BJ78">
        <v>3639.4540000000002</v>
      </c>
      <c r="BK78" s="59"/>
      <c r="BL78" s="59"/>
    </row>
    <row r="79" spans="59:64" x14ac:dyDescent="0.4">
      <c r="BI79" t="s">
        <v>7</v>
      </c>
      <c r="BJ79">
        <v>2024.598</v>
      </c>
      <c r="BK79" s="59">
        <v>2024.5915</v>
      </c>
      <c r="BL79" s="59">
        <v>6.4999999999599822E-3</v>
      </c>
    </row>
    <row r="80" spans="59:64" x14ac:dyDescent="0.4">
      <c r="BI80" t="s">
        <v>11</v>
      </c>
      <c r="BJ80">
        <v>2024.585</v>
      </c>
      <c r="BK80" s="59"/>
      <c r="BL80" s="59"/>
    </row>
    <row r="81" spans="61:64" x14ac:dyDescent="0.4">
      <c r="BI81" t="s">
        <v>8</v>
      </c>
      <c r="BJ81">
        <v>4276.1729999999998</v>
      </c>
      <c r="BK81" s="59">
        <v>4276.1255000000001</v>
      </c>
      <c r="BL81" s="59">
        <v>4.7499999999672582E-2</v>
      </c>
    </row>
    <row r="82" spans="61:64" x14ac:dyDescent="0.4">
      <c r="BI82" t="s">
        <v>14</v>
      </c>
      <c r="BJ82">
        <v>4276.0780000000004</v>
      </c>
      <c r="BK82" s="59"/>
      <c r="BL82" s="59"/>
    </row>
    <row r="83" spans="61:64" x14ac:dyDescent="0.4">
      <c r="BI83" t="s">
        <v>9</v>
      </c>
      <c r="BJ83">
        <v>2567.7440000000001</v>
      </c>
      <c r="BK83" s="59">
        <v>2567.7415000000001</v>
      </c>
      <c r="BL83" s="59">
        <v>2.5000000000545697E-3</v>
      </c>
    </row>
    <row r="84" spans="61:64" x14ac:dyDescent="0.4">
      <c r="BI84" t="s">
        <v>15</v>
      </c>
      <c r="BJ84">
        <v>2567.739</v>
      </c>
      <c r="BK84" s="59"/>
      <c r="BL84" s="59"/>
    </row>
    <row r="85" spans="61:64" x14ac:dyDescent="0.4">
      <c r="BI85" t="s">
        <v>12</v>
      </c>
      <c r="BJ85">
        <v>2192.5529999999999</v>
      </c>
      <c r="BK85" s="59">
        <v>2192.56</v>
      </c>
      <c r="BL85" s="59">
        <v>7.0000000000618456E-3</v>
      </c>
    </row>
    <row r="86" spans="61:64" x14ac:dyDescent="0.4">
      <c r="BI86" t="s">
        <v>18</v>
      </c>
      <c r="BJ86">
        <v>2192.567</v>
      </c>
      <c r="BK86" s="59"/>
      <c r="BL86" s="59"/>
    </row>
    <row r="87" spans="61:64" x14ac:dyDescent="0.4">
      <c r="BI87" t="s">
        <v>16</v>
      </c>
      <c r="BJ87">
        <v>3753.7890000000002</v>
      </c>
      <c r="BK87" s="59">
        <v>3753.797</v>
      </c>
      <c r="BL87" s="59">
        <v>7.9999999998108251E-3</v>
      </c>
    </row>
    <row r="88" spans="61:64" x14ac:dyDescent="0.4">
      <c r="BI88" t="s">
        <v>17</v>
      </c>
      <c r="BJ88">
        <v>3753.8049999999998</v>
      </c>
      <c r="BK88" s="59"/>
      <c r="BL88" s="59"/>
    </row>
  </sheetData>
  <mergeCells count="17">
    <mergeCell ref="BL83:BL84"/>
    <mergeCell ref="BL85:BL86"/>
    <mergeCell ref="BL87:BL88"/>
    <mergeCell ref="BK73:BK74"/>
    <mergeCell ref="BK75:BK76"/>
    <mergeCell ref="BK77:BK78"/>
    <mergeCell ref="BK79:BK80"/>
    <mergeCell ref="BL73:BL74"/>
    <mergeCell ref="BL75:BL76"/>
    <mergeCell ref="BL77:BL78"/>
    <mergeCell ref="BL79:BL80"/>
    <mergeCell ref="BL81:BL82"/>
    <mergeCell ref="BK81:BK82"/>
    <mergeCell ref="BK83:BK84"/>
    <mergeCell ref="O45:U45"/>
    <mergeCell ref="BK85:BK86"/>
    <mergeCell ref="BK87:BK8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workbookViewId="0">
      <selection activeCell="H16" sqref="H16"/>
    </sheetView>
  </sheetViews>
  <sheetFormatPr defaultRowHeight="14.6" x14ac:dyDescent="0.4"/>
  <cols>
    <col min="1" max="1" width="9.3046875" style="50"/>
    <col min="2" max="6" width="12.3828125" bestFit="1" customWidth="1"/>
    <col min="7" max="7" width="11.84375" bestFit="1" customWidth="1"/>
    <col min="8" max="9" width="24.15234375" bestFit="1" customWidth="1"/>
    <col min="10" max="10" width="14.3828125" customWidth="1"/>
    <col min="12" max="12" width="9.3046875" bestFit="1" customWidth="1"/>
    <col min="13" max="13" width="11.84375" bestFit="1" customWidth="1"/>
    <col min="14" max="15" width="9.3046875" bestFit="1" customWidth="1"/>
    <col min="16" max="16" width="12.3828125" bestFit="1" customWidth="1"/>
    <col min="17" max="17" width="9.3046875" bestFit="1" customWidth="1"/>
  </cols>
  <sheetData>
    <row r="1" spans="1:11" x14ac:dyDescent="0.4">
      <c r="A1" s="66" t="s">
        <v>155</v>
      </c>
      <c r="B1" s="66"/>
      <c r="C1" s="66"/>
      <c r="D1" s="66"/>
      <c r="E1" s="66"/>
      <c r="F1" s="66"/>
      <c r="G1" s="66"/>
      <c r="H1" s="66"/>
      <c r="I1" s="66"/>
    </row>
    <row r="2" spans="1:11" x14ac:dyDescent="0.4">
      <c r="A2" s="57"/>
      <c r="B2" s="57" t="str">
        <f>Sheet5!B1</f>
        <v>δX3</v>
      </c>
      <c r="C2" s="57" t="str">
        <f>Sheet5!C1</f>
        <v>δY3</v>
      </c>
      <c r="D2" s="57" t="str">
        <f>Sheet5!D1</f>
        <v>δX4</v>
      </c>
      <c r="E2" s="57" t="str">
        <f>Sheet5!E1</f>
        <v>δY4</v>
      </c>
      <c r="F2" s="57" t="str">
        <f>Sheet5!F1</f>
        <v>δX5</v>
      </c>
      <c r="G2" s="57" t="str">
        <f>Sheet5!G1</f>
        <v>δY5</v>
      </c>
      <c r="H2" s="78" t="s">
        <v>43</v>
      </c>
      <c r="I2" s="82" t="s">
        <v>156</v>
      </c>
      <c r="K2">
        <v>-1</v>
      </c>
    </row>
    <row r="3" spans="1:11" x14ac:dyDescent="0.4">
      <c r="A3" s="57" t="str">
        <f>$B$2</f>
        <v>δX3</v>
      </c>
      <c r="B3" s="57">
        <f>Sheet5!L41</f>
        <v>918253.22304185643</v>
      </c>
      <c r="C3" s="57">
        <f>Sheet5!M41</f>
        <v>-586991.68570387585</v>
      </c>
      <c r="D3" s="57">
        <f>Sheet5!N41</f>
        <v>-798022.47864209255</v>
      </c>
      <c r="E3" s="57">
        <f>Sheet5!O41</f>
        <v>648892.63786961278</v>
      </c>
      <c r="F3" s="57">
        <f>Sheet5!P41</f>
        <v>-107753.46382043959</v>
      </c>
      <c r="G3" s="57">
        <f>Sheet5!Q41</f>
        <v>-81255.108713327441</v>
      </c>
      <c r="H3" s="78">
        <f>Sheet5!R41</f>
        <v>212071.92669778259</v>
      </c>
      <c r="I3" s="57">
        <f>H3*$K$2</f>
        <v>-212071.92669778259</v>
      </c>
    </row>
    <row r="4" spans="1:11" x14ac:dyDescent="0.4">
      <c r="A4" s="57" t="str">
        <f>$C$2</f>
        <v>δY3</v>
      </c>
      <c r="B4" s="57">
        <f>Sheet5!S41</f>
        <v>-586991.68570387585</v>
      </c>
      <c r="C4" s="57">
        <f>Sheet5!T41</f>
        <v>787626.52640343993</v>
      </c>
      <c r="D4" s="57">
        <f>Sheet5!U41</f>
        <v>648924.03087725979</v>
      </c>
      <c r="E4" s="57">
        <f>Sheet5!V41</f>
        <v>-527812.38129555748</v>
      </c>
      <c r="F4" s="57">
        <f>Sheet5!W41</f>
        <v>-81256.940046901698</v>
      </c>
      <c r="G4" s="57">
        <f>Sheet5!X41</f>
        <v>-61499.039055420901</v>
      </c>
      <c r="H4" s="78">
        <f>Sheet5!Y41</f>
        <v>117182.44713252956</v>
      </c>
      <c r="I4" s="57">
        <f t="shared" ref="I4:I8" si="0">H4*$K$2</f>
        <v>-117182.44713252956</v>
      </c>
    </row>
    <row r="5" spans="1:11" x14ac:dyDescent="0.4">
      <c r="A5" s="57" t="str">
        <f>$D$2</f>
        <v>δX4</v>
      </c>
      <c r="B5" s="57">
        <f>Sheet5!Z41</f>
        <v>-798022.47864209255</v>
      </c>
      <c r="C5" s="57">
        <f>Sheet5!AA41</f>
        <v>648924.03087725979</v>
      </c>
      <c r="D5" s="57">
        <f>Sheet5!AB41</f>
        <v>927992.79566879873</v>
      </c>
      <c r="E5" s="57">
        <f>Sheet5!AC41</f>
        <v>-663989.59317319468</v>
      </c>
      <c r="F5" s="57">
        <f>Sheet5!AD41</f>
        <v>-128656.29217131803</v>
      </c>
      <c r="G5" s="57">
        <f>Sheet5!AE41</f>
        <v>10306.114973914318</v>
      </c>
      <c r="H5" s="78">
        <f>Sheet5!AF41</f>
        <v>253423.31880152883</v>
      </c>
      <c r="I5" s="57">
        <f t="shared" si="0"/>
        <v>-253423.31880152883</v>
      </c>
    </row>
    <row r="6" spans="1:11" x14ac:dyDescent="0.4">
      <c r="A6" s="57" t="str">
        <f>$E$2</f>
        <v>δY4</v>
      </c>
      <c r="B6" s="57">
        <f>Sheet5!AG41</f>
        <v>648892.63786961278</v>
      </c>
      <c r="C6" s="57">
        <f>Sheet5!AH41</f>
        <v>-527812.38129555748</v>
      </c>
      <c r="D6" s="57">
        <f>Sheet5!AI41</f>
        <v>-663989.59317319468</v>
      </c>
      <c r="E6" s="57">
        <f>Sheet5!AJ41</f>
        <v>567842.30318322859</v>
      </c>
      <c r="F6" s="57">
        <f>Sheet5!AK41</f>
        <v>10240.087332693087</v>
      </c>
      <c r="G6" s="57">
        <f>Sheet5!AL41</f>
        <v>-819.19327199200234</v>
      </c>
      <c r="H6" s="78">
        <f>Sheet5!AM41</f>
        <v>110848.46325716036</v>
      </c>
      <c r="I6" s="57">
        <f t="shared" si="0"/>
        <v>-110848.46325716036</v>
      </c>
    </row>
    <row r="7" spans="1:11" x14ac:dyDescent="0.4">
      <c r="A7" s="57" t="str">
        <f>$F$2</f>
        <v>δX5</v>
      </c>
      <c r="B7" s="57">
        <f>Sheet5!AN41</f>
        <v>-107753.46382043957</v>
      </c>
      <c r="C7" s="57">
        <f>Sheet5!AO41</f>
        <v>-81256.940046901698</v>
      </c>
      <c r="D7" s="57">
        <f>Sheet5!AP41</f>
        <v>-128656.29217131803</v>
      </c>
      <c r="E7" s="57">
        <f>Sheet5!AQ41</f>
        <v>10240.087332693087</v>
      </c>
      <c r="F7" s="57">
        <f>Sheet5!AR41</f>
        <v>237056.4310923848</v>
      </c>
      <c r="G7" s="57">
        <f>Sheet5!AS41</f>
        <v>72490.362633900892</v>
      </c>
      <c r="H7" s="78">
        <f>Sheet5!AT41</f>
        <v>-484238.42080034211</v>
      </c>
      <c r="I7" s="57">
        <f t="shared" si="0"/>
        <v>484238.42080034211</v>
      </c>
    </row>
    <row r="8" spans="1:11" x14ac:dyDescent="0.4">
      <c r="A8" s="57" t="str">
        <f>$G$2</f>
        <v>δY5</v>
      </c>
      <c r="B8" s="57">
        <f>Sheet5!AU41</f>
        <v>-81255.108713327456</v>
      </c>
      <c r="C8" s="57">
        <f>Sheet5!AV41</f>
        <v>-61499.039055420901</v>
      </c>
      <c r="D8" s="57">
        <f>Sheet5!AW41</f>
        <v>10306.114973914318</v>
      </c>
      <c r="E8" s="57">
        <f>Sheet5!AX41</f>
        <v>-819.19327199200234</v>
      </c>
      <c r="F8" s="57">
        <f>Sheet5!AY41</f>
        <v>72490.362633900892</v>
      </c>
      <c r="G8" s="57">
        <f>Sheet5!AZ41</f>
        <v>65656.28990992083</v>
      </c>
      <c r="H8" s="78">
        <f>Sheet5!BA41</f>
        <v>-81192.134683483135</v>
      </c>
      <c r="I8" s="57">
        <f t="shared" si="0"/>
        <v>81192.134683483135</v>
      </c>
    </row>
    <row r="10" spans="1:11" x14ac:dyDescent="0.4">
      <c r="A10" s="86" t="s">
        <v>98</v>
      </c>
      <c r="B10" s="87"/>
      <c r="C10" s="87"/>
      <c r="D10" s="87"/>
      <c r="E10" s="87"/>
      <c r="F10" s="88"/>
      <c r="G10" s="54"/>
      <c r="H10" s="54" t="s">
        <v>99</v>
      </c>
    </row>
    <row r="11" spans="1:11" x14ac:dyDescent="0.4">
      <c r="A11" s="80">
        <f t="array" ref="A11:F16">MINVERSE(B3:G8)</f>
        <v>8.2170689202457428E-5</v>
      </c>
      <c r="B11" s="81">
        <v>7.1723817476104788E-6</v>
      </c>
      <c r="C11" s="54">
        <v>8.5687999507235056E-5</v>
      </c>
      <c r="D11" s="54">
        <v>1.1420302803817123E-5</v>
      </c>
      <c r="E11" s="54">
        <v>8.5659225584087408E-5</v>
      </c>
      <c r="F11" s="54">
        <v>5.2789465173953116E-7</v>
      </c>
      <c r="G11" s="54"/>
      <c r="H11" s="57">
        <f t="array" ref="H11:H16">MMULT(A11:F16,I3:I8)</f>
        <v>0.27451516295612005</v>
      </c>
    </row>
    <row r="12" spans="1:11" x14ac:dyDescent="0.4">
      <c r="A12" s="81">
        <v>7.1723817476104593E-6</v>
      </c>
      <c r="B12" s="80">
        <v>5.4538232129566713E-6</v>
      </c>
      <c r="C12" s="81">
        <v>3.5873424650619542E-6</v>
      </c>
      <c r="D12" s="54">
        <v>1.0006934734077339E-6</v>
      </c>
      <c r="E12" s="54">
        <v>4.4162363455848095E-6</v>
      </c>
      <c r="F12" s="54">
        <v>8.5583752825211455E-6</v>
      </c>
      <c r="G12" s="54"/>
      <c r="H12" s="57">
        <v>-0.34681066096528035</v>
      </c>
    </row>
    <row r="13" spans="1:11" x14ac:dyDescent="0.4">
      <c r="A13" s="54">
        <v>8.5687999507235043E-5</v>
      </c>
      <c r="B13" s="81">
        <v>3.5873424650619792E-6</v>
      </c>
      <c r="C13" s="80">
        <v>1.1360246958260357E-4</v>
      </c>
      <c r="D13" s="81">
        <v>3.6249210638343151E-5</v>
      </c>
      <c r="E13" s="54">
        <v>1.0889101698727205E-4</v>
      </c>
      <c r="F13" s="54">
        <v>-2.8199103012655439E-5</v>
      </c>
      <c r="G13" s="54"/>
      <c r="H13" s="57">
        <v>-0.96040814285205167</v>
      </c>
    </row>
    <row r="14" spans="1:11" x14ac:dyDescent="0.4">
      <c r="A14" s="54">
        <v>1.1420302803817101E-5</v>
      </c>
      <c r="B14" s="54">
        <v>1.0006934734077351E-6</v>
      </c>
      <c r="C14" s="81">
        <v>3.624921063834313E-5</v>
      </c>
      <c r="D14" s="80">
        <v>3.1423751865706461E-5</v>
      </c>
      <c r="E14" s="81">
        <v>3.1494937953055889E-5</v>
      </c>
      <c r="F14" s="54">
        <v>-2.5000289373304826E-5</v>
      </c>
      <c r="G14" s="54"/>
      <c r="H14" s="57">
        <v>-1.9876270414444153</v>
      </c>
    </row>
    <row r="15" spans="1:11" x14ac:dyDescent="0.4">
      <c r="A15" s="54">
        <v>8.5659225584087422E-5</v>
      </c>
      <c r="B15" s="54">
        <v>4.416236345584829E-6</v>
      </c>
      <c r="C15" s="54">
        <v>1.0889101698727205E-4</v>
      </c>
      <c r="D15" s="81">
        <v>3.1494937953055909E-5</v>
      </c>
      <c r="E15" s="80">
        <v>1.1146244499821421E-4</v>
      </c>
      <c r="F15" s="81">
        <v>-2.9617146833067282E-5</v>
      </c>
      <c r="G15" s="54"/>
      <c r="H15" s="57">
        <v>1.7996081936566797</v>
      </c>
    </row>
    <row r="16" spans="1:11" x14ac:dyDescent="0.4">
      <c r="A16" s="54">
        <v>5.2789465173951422E-7</v>
      </c>
      <c r="B16" s="54">
        <v>8.5583752825211472E-6</v>
      </c>
      <c r="C16" s="54">
        <v>-2.8199103012655462E-5</v>
      </c>
      <c r="D16" s="54">
        <v>-2.5000289373304837E-5</v>
      </c>
      <c r="E16" s="81">
        <v>-2.9617146833067299E-5</v>
      </c>
      <c r="F16" s="80">
        <v>6.0715079112814827E-5</v>
      </c>
      <c r="G16" s="54"/>
      <c r="H16" s="57">
        <v>-0.60946259467410879</v>
      </c>
    </row>
    <row r="19" spans="1:10" x14ac:dyDescent="0.4">
      <c r="A19" s="83" t="s">
        <v>105</v>
      </c>
      <c r="B19" s="84"/>
      <c r="C19" s="84"/>
      <c r="D19" s="84"/>
      <c r="E19" s="84"/>
      <c r="F19" s="84"/>
      <c r="G19" s="84"/>
      <c r="H19" s="84"/>
      <c r="I19" s="84"/>
      <c r="J19" s="85"/>
    </row>
    <row r="20" spans="1:10" x14ac:dyDescent="0.4">
      <c r="A20" s="54"/>
      <c r="B20" s="54">
        <f>$H$11</f>
        <v>0.27451516295612005</v>
      </c>
      <c r="C20" s="54">
        <f>$H$12</f>
        <v>-0.34681066096528035</v>
      </c>
      <c r="D20" s="54">
        <f>$H$13</f>
        <v>-0.96040814285205167</v>
      </c>
      <c r="E20" s="54">
        <f>$H$14</f>
        <v>-1.9876270414444153</v>
      </c>
      <c r="F20" s="54">
        <f>$H$15</f>
        <v>1.7996081936566797</v>
      </c>
      <c r="G20" s="54">
        <f>$H$16</f>
        <v>-0.60946259467410879</v>
      </c>
      <c r="H20" s="54"/>
      <c r="I20" s="54"/>
      <c r="J20" s="54"/>
    </row>
    <row r="21" spans="1:10" x14ac:dyDescent="0.4">
      <c r="A21" s="57">
        <v>3</v>
      </c>
      <c r="B21" s="78">
        <f>K!G3</f>
        <v>-5.8288278313215427</v>
      </c>
      <c r="C21" s="78">
        <f>K!H3</f>
        <v>7.1774379632449694</v>
      </c>
      <c r="D21" s="78">
        <f>K!I4</f>
        <v>-6.7653517466781867</v>
      </c>
      <c r="E21" s="78">
        <f>K!J4</f>
        <v>-0.58217947326376229</v>
      </c>
      <c r="F21" s="78">
        <f>K!K5</f>
        <v>0</v>
      </c>
      <c r="G21" s="78">
        <f>K!L5</f>
        <v>0</v>
      </c>
      <c r="H21" s="78">
        <v>1.0231815394945443E-9</v>
      </c>
      <c r="I21" s="79">
        <f>($B$20*B21+$C$20*C21+$D$20*D21+$E$20*E21+$F$20*F21+$G$20*G21+H21)/A21</f>
        <v>1.1884469819318326</v>
      </c>
      <c r="J21" s="78" t="s">
        <v>100</v>
      </c>
    </row>
    <row r="22" spans="1:10" x14ac:dyDescent="0.4">
      <c r="A22" s="57">
        <v>4</v>
      </c>
      <c r="B22" s="78">
        <f>K!G8</f>
        <v>-10.093742005592897</v>
      </c>
      <c r="C22" s="78">
        <f>K!H8</f>
        <v>-1.3818412148108012</v>
      </c>
      <c r="D22" s="78">
        <f>K!I9</f>
        <v>-4.0900943153534168</v>
      </c>
      <c r="E22" s="78">
        <f>K!J9</f>
        <v>-2.556875538633939</v>
      </c>
      <c r="F22" s="78">
        <f>K!K10</f>
        <v>-5.1810842248100935</v>
      </c>
      <c r="G22" s="78">
        <f>K!L10</f>
        <v>2.2969784831421247</v>
      </c>
      <c r="H22" s="78">
        <v>-1.5347723092418164E-9</v>
      </c>
      <c r="I22" s="79">
        <f>($B$20*B22+$C$20*C22+$D$20*D22+$E$20*E22+$F$20*F22+$G$20*G22+H22)/A22</f>
        <v>-1.0013043023811672</v>
      </c>
      <c r="J22" s="78" t="s">
        <v>101</v>
      </c>
    </row>
    <row r="23" spans="1:10" x14ac:dyDescent="0.4">
      <c r="A23" s="57">
        <v>4</v>
      </c>
      <c r="B23" s="78">
        <f>K!G15</f>
        <v>-5.1849462915505873</v>
      </c>
      <c r="C23" s="78">
        <f>K!H15</f>
        <v>4.5201784505544236</v>
      </c>
      <c r="D23" s="78">
        <f>K!I15</f>
        <v>-5.0682782106374749</v>
      </c>
      <c r="E23" s="78">
        <f>K!J15</f>
        <v>-6.2321617982038093</v>
      </c>
      <c r="F23" s="78">
        <f>K!K15</f>
        <v>-5.6693453347263771</v>
      </c>
      <c r="G23" s="78">
        <f>K!L15</f>
        <v>7.5075800960835526</v>
      </c>
      <c r="H23" s="78">
        <v>0</v>
      </c>
      <c r="I23" s="79">
        <f>($B$20*B23+$C$20*C23+$D$20*D23+$E$20*E23+$F$20*F23+$G$20*G23+H23)/A23</f>
        <v>-0.12858825847114264</v>
      </c>
      <c r="J23" s="78" t="s">
        <v>102</v>
      </c>
    </row>
    <row r="24" spans="1:10" x14ac:dyDescent="0.4">
      <c r="A24" s="57">
        <v>4</v>
      </c>
      <c r="B24" s="78">
        <f>K!G20</f>
        <v>5.0682782106374749</v>
      </c>
      <c r="C24" s="78">
        <f>K!H20</f>
        <v>6.2321617982038093</v>
      </c>
      <c r="D24" s="78">
        <f>K!I20</f>
        <v>-16.361182838459559</v>
      </c>
      <c r="E24" s="78">
        <f>K!J20</f>
        <v>-14.848709176212356</v>
      </c>
      <c r="F24" s="78">
        <f>K!K20</f>
        <v>0.43745856579047998</v>
      </c>
      <c r="G24" s="78">
        <f>K!L20</f>
        <v>5.4774923661108437</v>
      </c>
      <c r="H24" s="78">
        <v>-2.0463630789890885E-9</v>
      </c>
      <c r="I24" s="79">
        <f>($B$20*B24+$C$20*C24+$D$20*D24+$E$20*E24+$F$20*F24+$G$20*G24+H24)/A24</f>
        <v>10.47649387198293</v>
      </c>
      <c r="J24" s="78" t="s">
        <v>103</v>
      </c>
    </row>
    <row r="25" spans="1:10" x14ac:dyDescent="0.4">
      <c r="A25" s="57">
        <v>3</v>
      </c>
      <c r="B25" s="78">
        <f>K!G24</f>
        <v>5.6693453347263771</v>
      </c>
      <c r="C25" s="78">
        <f>K!H24</f>
        <v>-7.5075800960835526</v>
      </c>
      <c r="D25" s="78">
        <f>K!I24</f>
        <v>-0.43745856579047998</v>
      </c>
      <c r="E25" s="78">
        <f>K!J24</f>
        <v>-5.4774923661108437</v>
      </c>
      <c r="F25" s="78">
        <f>K!K24</f>
        <v>-10.41297099374599</v>
      </c>
      <c r="G25" s="78">
        <f>K!L24</f>
        <v>15.28205094533652</v>
      </c>
      <c r="H25" s="78">
        <v>-3.0695446184836328E-9</v>
      </c>
      <c r="I25" s="79">
        <f>($B$20*B25+$C$20*C25+$D$20*D25+$E$20*E25+$F$20*F25+$G$20*G25+H25)/A25</f>
        <v>-4.1952418520295351</v>
      </c>
      <c r="J25" s="78" t="s">
        <v>104</v>
      </c>
    </row>
  </sheetData>
  <mergeCells count="3">
    <mergeCell ref="A1:I1"/>
    <mergeCell ref="A10:F10"/>
    <mergeCell ref="A19:J19"/>
  </mergeCells>
  <pageMargins left="0.7" right="0.7" top="0.75" bottom="0.75" header="0.3" footer="0.3"/>
  <pageSetup scale="7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sqref="A1:D1"/>
    </sheetView>
  </sheetViews>
  <sheetFormatPr defaultRowHeight="14.6" x14ac:dyDescent="0.4"/>
  <cols>
    <col min="3" max="3" width="13.84375" bestFit="1" customWidth="1"/>
    <col min="4" max="4" width="11.84375" bestFit="1" customWidth="1"/>
    <col min="14" max="14" width="15.765625" bestFit="1" customWidth="1"/>
    <col min="15" max="15" width="23.921875" bestFit="1" customWidth="1"/>
  </cols>
  <sheetData>
    <row r="1" spans="1:15" x14ac:dyDescent="0.4">
      <c r="A1" s="66" t="s">
        <v>157</v>
      </c>
      <c r="B1" s="66"/>
      <c r="C1" s="66"/>
      <c r="D1" s="66"/>
    </row>
    <row r="2" spans="1:15" x14ac:dyDescent="0.4">
      <c r="A2" s="57" t="s">
        <v>111</v>
      </c>
      <c r="B2" s="57" t="s">
        <v>112</v>
      </c>
      <c r="C2" s="70" t="s">
        <v>113</v>
      </c>
      <c r="D2" s="70" t="s">
        <v>114</v>
      </c>
      <c r="J2" s="57"/>
      <c r="K2" s="57" t="s">
        <v>119</v>
      </c>
      <c r="L2" s="57" t="s">
        <v>115</v>
      </c>
      <c r="M2" s="57" t="s">
        <v>120</v>
      </c>
      <c r="N2" s="57"/>
      <c r="O2" s="57" t="s">
        <v>158</v>
      </c>
    </row>
    <row r="3" spans="1:15" x14ac:dyDescent="0.4">
      <c r="A3" s="54">
        <f>now!$A$11</f>
        <v>8.2170689202457428E-5</v>
      </c>
      <c r="B3" s="54">
        <f>SQRT(A3)</f>
        <v>9.0648049732168778E-3</v>
      </c>
      <c r="C3" s="89">
        <f>B3*$B$11</f>
        <v>0.23414159905324652</v>
      </c>
      <c r="D3" s="54">
        <f>C3/10</f>
        <v>2.3414159905324652E-2</v>
      </c>
      <c r="J3" s="57" t="str">
        <f>'тал. коэфф ур-ий поправок'!A4</f>
        <v>1-2</v>
      </c>
      <c r="K3" s="57">
        <f>'тал. коэфф ур-ий поправок'!O4</f>
        <v>0.7893307020555369</v>
      </c>
      <c r="L3" s="57">
        <f>'Своб.  '!B3</f>
        <v>0</v>
      </c>
      <c r="M3" s="57">
        <f>K3/3600</f>
        <v>2.1925852834876026E-4</v>
      </c>
      <c r="N3" s="57">
        <f>L3+M3</f>
        <v>2.1925852834876026E-4</v>
      </c>
      <c r="O3" s="57">
        <f>N3-$N$3</f>
        <v>0</v>
      </c>
    </row>
    <row r="4" spans="1:15" x14ac:dyDescent="0.4">
      <c r="A4" s="54">
        <f>now!$B$12</f>
        <v>5.4538232129566713E-6</v>
      </c>
      <c r="B4" s="54">
        <f t="shared" ref="B4:B8" si="0">SQRT(A4)</f>
        <v>2.335342204679364E-3</v>
      </c>
      <c r="C4" s="89">
        <f t="shared" ref="C4:C8" si="1">B4*$B$11</f>
        <v>6.0321293150349398E-2</v>
      </c>
      <c r="D4" s="54">
        <f t="shared" ref="D4:D8" si="2">C4/10</f>
        <v>6.0321293150349398E-3</v>
      </c>
      <c r="J4" s="57" t="str">
        <f>'тал. коэфф ур-ий поправок'!A5</f>
        <v>1-3</v>
      </c>
      <c r="K4" s="57">
        <f>'тал. коэфф ур-ий поправок'!O5</f>
        <v>-7.2166494719244563</v>
      </c>
      <c r="L4" s="57">
        <f>'Своб.  '!B4</f>
        <v>55.719444444440001</v>
      </c>
      <c r="M4" s="57">
        <f t="shared" ref="M4:M20" si="3">K4/3600</f>
        <v>-2.0046248533123492E-3</v>
      </c>
      <c r="N4" s="57">
        <f t="shared" ref="N4:N20" si="4">L4+M4</f>
        <v>55.717439819586687</v>
      </c>
      <c r="O4" s="57">
        <f t="shared" ref="O4:O5" si="5">N4-$N$3</f>
        <v>55.71722056105834</v>
      </c>
    </row>
    <row r="5" spans="1:15" x14ac:dyDescent="0.4">
      <c r="A5" s="54">
        <f>now!$C$13</f>
        <v>1.1360246958260357E-4</v>
      </c>
      <c r="B5" s="54">
        <f t="shared" si="0"/>
        <v>1.0658445927179232E-2</v>
      </c>
      <c r="C5" s="89">
        <f t="shared" si="1"/>
        <v>0.27530493818519358</v>
      </c>
      <c r="D5" s="54">
        <f t="shared" si="2"/>
        <v>2.753049381851936E-2</v>
      </c>
      <c r="J5" s="57" t="str">
        <f>'тал. коэфф ур-ий поправок'!A6</f>
        <v>1-4</v>
      </c>
      <c r="K5" s="57">
        <f>'тал. коэфф ур-ий поправок'!O6</f>
        <v>6.427318768948056</v>
      </c>
      <c r="L5" s="57">
        <f>'Своб.  '!B5</f>
        <v>111.5572222222</v>
      </c>
      <c r="M5" s="57">
        <f t="shared" si="3"/>
        <v>1.7853663247077932E-3</v>
      </c>
      <c r="N5" s="57">
        <f t="shared" si="4"/>
        <v>111.55900758852471</v>
      </c>
      <c r="O5" s="57">
        <f t="shared" si="5"/>
        <v>111.55878832999636</v>
      </c>
    </row>
    <row r="6" spans="1:15" x14ac:dyDescent="0.4">
      <c r="A6" s="54">
        <f>now!$D$14</f>
        <v>3.1423751865706461E-5</v>
      </c>
      <c r="B6" s="54">
        <f t="shared" si="0"/>
        <v>5.6056892409146672E-3</v>
      </c>
      <c r="C6" s="89">
        <f t="shared" si="1"/>
        <v>0.14479352247967414</v>
      </c>
      <c r="D6" s="54">
        <f t="shared" si="2"/>
        <v>1.4479352247967415E-2</v>
      </c>
      <c r="J6" s="57" t="str">
        <f>'тал. коэфф ур-ий поправок'!A7</f>
        <v>2-1</v>
      </c>
      <c r="K6" s="57">
        <f>'тал. коэфф ур-ий поправок'!O7</f>
        <v>0.9510542243881257</v>
      </c>
      <c r="L6" s="57">
        <f>'Своб.  '!B7</f>
        <v>0</v>
      </c>
      <c r="M6" s="57">
        <f t="shared" si="3"/>
        <v>2.641817289967016E-4</v>
      </c>
      <c r="N6" s="57">
        <f t="shared" si="4"/>
        <v>2.641817289967016E-4</v>
      </c>
      <c r="O6" s="57">
        <f>N6-$N$6</f>
        <v>0</v>
      </c>
    </row>
    <row r="7" spans="1:15" x14ac:dyDescent="0.4">
      <c r="A7" s="54">
        <f>now!$E$15</f>
        <v>1.1146244499821421E-4</v>
      </c>
      <c r="B7" s="54">
        <f t="shared" si="0"/>
        <v>1.0557577610333452E-2</v>
      </c>
      <c r="C7" s="89">
        <f t="shared" si="1"/>
        <v>0.27269953530340396</v>
      </c>
      <c r="D7" s="54">
        <f t="shared" si="2"/>
        <v>2.7269953530340396E-2</v>
      </c>
      <c r="J7" s="57" t="str">
        <f>'тал. коэфф ур-ий поправок'!A8</f>
        <v>2-5</v>
      </c>
      <c r="K7" s="57">
        <f>'тал. коэфф ур-ий поправок'!O8</f>
        <v>-10.72245647278336</v>
      </c>
      <c r="L7" s="57">
        <f>'Своб.  '!B8</f>
        <v>262.72888888889997</v>
      </c>
      <c r="M7" s="57">
        <f t="shared" si="3"/>
        <v>-2.978460131328711E-3</v>
      </c>
      <c r="N7" s="57">
        <f t="shared" si="4"/>
        <v>262.72591042876866</v>
      </c>
      <c r="O7" s="57">
        <f t="shared" ref="O7:O9" si="6">N7-$N$6</f>
        <v>262.72564624703966</v>
      </c>
    </row>
    <row r="8" spans="1:15" x14ac:dyDescent="0.4">
      <c r="A8" s="54">
        <f>now!$F$16</f>
        <v>6.0715079112814827E-5</v>
      </c>
      <c r="B8" s="54">
        <f t="shared" si="0"/>
        <v>7.7919881360802154E-3</v>
      </c>
      <c r="C8" s="89">
        <f t="shared" si="1"/>
        <v>0.20126506498223121</v>
      </c>
      <c r="D8" s="54">
        <f t="shared" si="2"/>
        <v>2.0126506498223121E-2</v>
      </c>
      <c r="J8" s="57" t="str">
        <f>'тал. коэфф ур-ий поправок'!A9</f>
        <v>2-3</v>
      </c>
      <c r="K8" s="57">
        <f>'тал. коэфф ур-ий поправок'!O9</f>
        <v>-0.3069268222157171</v>
      </c>
      <c r="L8" s="57">
        <f>'Своб.  '!B9</f>
        <v>294.43333333330003</v>
      </c>
      <c r="M8" s="57">
        <f t="shared" si="3"/>
        <v>-8.5257450615476967E-5</v>
      </c>
      <c r="N8" s="57">
        <f t="shared" si="4"/>
        <v>294.43324807584941</v>
      </c>
      <c r="O8" s="57">
        <f t="shared" si="6"/>
        <v>294.43298389412041</v>
      </c>
    </row>
    <row r="9" spans="1:15" x14ac:dyDescent="0.4">
      <c r="J9" s="57" t="str">
        <f>'тал. коэфф ур-ий поправок'!A10</f>
        <v>2-4</v>
      </c>
      <c r="K9" s="57">
        <f>'тал. коэфф ур-ий поправок'!O10</f>
        <v>10.078329071992247</v>
      </c>
      <c r="L9" s="57">
        <f>'Своб.  '!B10</f>
        <v>318.64916666670001</v>
      </c>
      <c r="M9" s="57">
        <f t="shared" si="3"/>
        <v>2.7995358533311797E-3</v>
      </c>
      <c r="N9" s="57">
        <f t="shared" si="4"/>
        <v>318.65196620255335</v>
      </c>
      <c r="O9" s="57">
        <f t="shared" si="6"/>
        <v>318.65170202082436</v>
      </c>
    </row>
    <row r="10" spans="1:15" x14ac:dyDescent="0.4">
      <c r="J10" s="57" t="str">
        <f>'тал. коэфф ур-ий поправок'!A11</f>
        <v>3-4</v>
      </c>
      <c r="K10" s="57">
        <f>'тал. коэфф ур-ий поправок'!O11</f>
        <v>14.600856270334461</v>
      </c>
      <c r="L10" s="57">
        <f>'Своб.  '!B12</f>
        <v>0</v>
      </c>
      <c r="M10" s="57">
        <f t="shared" si="3"/>
        <v>4.0557934084262393E-3</v>
      </c>
      <c r="N10" s="57">
        <f t="shared" si="4"/>
        <v>4.0557934084262393E-3</v>
      </c>
      <c r="O10" s="57">
        <f>N10-$N$10</f>
        <v>0</v>
      </c>
    </row>
    <row r="11" spans="1:15" x14ac:dyDescent="0.4">
      <c r="A11" s="57" t="str">
        <f>'тал. коэфф ур-ий поправок'!P40</f>
        <v>µ=</v>
      </c>
      <c r="B11" s="57">
        <f>'тал. коэфф ур-ий поправок'!Q40</f>
        <v>25.829744792640078</v>
      </c>
      <c r="J11" s="57" t="str">
        <f>'тал. коэфф ур-ий поправок'!A12</f>
        <v>3-1</v>
      </c>
      <c r="K11" s="57">
        <f>'тал. коэфф ур-ий поправок'!O12</f>
        <v>-1.9398919986264342</v>
      </c>
      <c r="L11" s="57">
        <f>'Своб.  '!B13</f>
        <v>78.198611111109997</v>
      </c>
      <c r="M11" s="57">
        <f t="shared" si="3"/>
        <v>-5.3885888850734281E-4</v>
      </c>
      <c r="N11" s="57">
        <f t="shared" si="4"/>
        <v>78.198072252221493</v>
      </c>
      <c r="O11" s="57">
        <f t="shared" ref="O11:O13" si="7">N11-$N$10</f>
        <v>78.194016458813067</v>
      </c>
    </row>
    <row r="12" spans="1:15" x14ac:dyDescent="0.4">
      <c r="J12" s="57" t="str">
        <f>'тал. коэфф ур-ий поправок'!A13</f>
        <v>3-2</v>
      </c>
      <c r="K12" s="57">
        <f>'тал. коэфф ур-ий поправок'!O13</f>
        <v>-0.19222634297490027</v>
      </c>
      <c r="L12" s="57">
        <f>'Своб.  '!B14</f>
        <v>136.9138888889</v>
      </c>
      <c r="M12" s="57">
        <f t="shared" si="3"/>
        <v>-5.3396206381916739E-5</v>
      </c>
      <c r="N12" s="57">
        <f t="shared" si="4"/>
        <v>136.91383549269364</v>
      </c>
      <c r="O12" s="57">
        <f t="shared" si="7"/>
        <v>136.9097796992852</v>
      </c>
    </row>
    <row r="13" spans="1:15" x14ac:dyDescent="0.4">
      <c r="J13" s="57" t="str">
        <f>'тал. коэфф ур-ий поправок'!A14</f>
        <v>3-5</v>
      </c>
      <c r="K13" s="57">
        <f>'тал. коэфф ур-ий поправок'!O14</f>
        <v>-12.468737928733129</v>
      </c>
      <c r="L13" s="57">
        <f>'Своб.  '!B15</f>
        <v>256.17777777779997</v>
      </c>
      <c r="M13" s="57">
        <f t="shared" si="3"/>
        <v>-3.4635383135369802E-3</v>
      </c>
      <c r="N13" s="57">
        <f t="shared" si="4"/>
        <v>256.17431423948642</v>
      </c>
      <c r="O13" s="57">
        <f t="shared" si="7"/>
        <v>256.17025844607798</v>
      </c>
    </row>
    <row r="14" spans="1:15" x14ac:dyDescent="0.4">
      <c r="J14" s="57" t="str">
        <f>'тал. коэфф ур-ий поправок'!A15</f>
        <v>4-1</v>
      </c>
      <c r="K14" s="57">
        <f>'тал. коэфф ур-ий поправок'!O15</f>
        <v>-2.6426853102883188</v>
      </c>
      <c r="L14" s="57">
        <f>'Своб.  '!B17</f>
        <v>0</v>
      </c>
      <c r="M14" s="57">
        <f t="shared" si="3"/>
        <v>-7.3407925285786638E-4</v>
      </c>
      <c r="N14" s="57">
        <f t="shared" si="4"/>
        <v>-7.3407925285786638E-4</v>
      </c>
      <c r="O14" s="57">
        <f>N14-$N$14</f>
        <v>0</v>
      </c>
    </row>
    <row r="15" spans="1:15" x14ac:dyDescent="0.4">
      <c r="J15" s="57" t="str">
        <f>'тал. коэфф ур-ий поправок'!A16</f>
        <v>4-2</v>
      </c>
      <c r="K15" s="57">
        <f>'тал. коэфф ур-ий поправок'!O16</f>
        <v>0.8462789826843693</v>
      </c>
      <c r="L15" s="57">
        <f>'Своб.  '!B18</f>
        <v>27.091944444439999</v>
      </c>
      <c r="M15" s="57">
        <f t="shared" si="3"/>
        <v>2.3507749519010259E-4</v>
      </c>
      <c r="N15" s="57">
        <f t="shared" si="4"/>
        <v>27.09217952193519</v>
      </c>
      <c r="O15" s="57">
        <f t="shared" ref="O15:O17" si="8">N15-$N$14</f>
        <v>27.092913601188048</v>
      </c>
    </row>
    <row r="16" spans="1:15" x14ac:dyDescent="0.4">
      <c r="J16" s="57" t="str">
        <f>'тал. коэфф ур-ий поправок'!A17</f>
        <v>4-3</v>
      </c>
      <c r="K16" s="57">
        <f>'тал. коэфф ур-ий поправок'!O17</f>
        <v>6.2541201818159005</v>
      </c>
      <c r="L16" s="57">
        <f>'Своб.  '!B19</f>
        <v>45.96194444444</v>
      </c>
      <c r="M16" s="57">
        <f t="shared" si="3"/>
        <v>1.7372556060599724E-3</v>
      </c>
      <c r="N16" s="57">
        <f t="shared" si="4"/>
        <v>45.96368170004606</v>
      </c>
      <c r="O16" s="57">
        <f t="shared" si="8"/>
        <v>45.964415779298918</v>
      </c>
    </row>
    <row r="17" spans="10:15" x14ac:dyDescent="0.4">
      <c r="J17" s="57" t="str">
        <f>'тал. коэфф ур-ий поправок'!A18</f>
        <v>4-5</v>
      </c>
      <c r="K17" s="57">
        <f>'тал. коэфф ур-ий поправок'!O18</f>
        <v>-4.4577138523702242</v>
      </c>
      <c r="L17" s="57">
        <f>'Своб.  '!B20</f>
        <v>80.516111111110007</v>
      </c>
      <c r="M17" s="57">
        <f t="shared" si="3"/>
        <v>-1.2382538478806179E-3</v>
      </c>
      <c r="N17" s="57">
        <f t="shared" si="4"/>
        <v>80.51487285726212</v>
      </c>
      <c r="O17" s="57">
        <f t="shared" si="8"/>
        <v>80.51560693651497</v>
      </c>
    </row>
    <row r="18" spans="10:15" x14ac:dyDescent="0.4">
      <c r="J18" s="57" t="str">
        <f>'тал. коэфф ур-ий поправок'!A19</f>
        <v>5-4</v>
      </c>
      <c r="K18" s="57">
        <f>'тал. коэфф ур-ий поправок'!O19</f>
        <v>9.6181878844882007</v>
      </c>
      <c r="L18" s="57">
        <f>'Своб.  '!B22</f>
        <v>0</v>
      </c>
      <c r="M18" s="57">
        <f t="shared" si="3"/>
        <v>2.671718856802278E-3</v>
      </c>
      <c r="N18" s="57">
        <f t="shared" si="4"/>
        <v>2.671718856802278E-3</v>
      </c>
      <c r="O18" s="57">
        <f>N18-$N$18</f>
        <v>0</v>
      </c>
    </row>
    <row r="19" spans="10:15" x14ac:dyDescent="0.4">
      <c r="J19" s="57" t="str">
        <f>'тал. коэфф ур-ий поправок'!A20</f>
        <v>5-3</v>
      </c>
      <c r="K19" s="57">
        <f>'тал. коэфф ур-ий поправок'!O20</f>
        <v>-3.7395976364716299</v>
      </c>
      <c r="L19" s="57">
        <f>'Своб.  '!B23</f>
        <v>41.622777777780001</v>
      </c>
      <c r="M19" s="57">
        <f t="shared" si="3"/>
        <v>-1.0387771212421195E-3</v>
      </c>
      <c r="N19" s="57">
        <f t="shared" si="4"/>
        <v>41.621739000658756</v>
      </c>
      <c r="O19" s="57">
        <f t="shared" ref="O19:O20" si="9">N19-$N$18</f>
        <v>41.619067281801954</v>
      </c>
    </row>
    <row r="20" spans="10:15" x14ac:dyDescent="0.4">
      <c r="J20" s="57" t="str">
        <f>'тал. коэфф ур-ий поправок'!A21</f>
        <v>5-2</v>
      </c>
      <c r="K20" s="57">
        <f>'тал. коэфф ур-ий поправок'!O21</f>
        <v>-5.8785902452539842</v>
      </c>
      <c r="L20" s="57">
        <f>'Своб.  '!B24</f>
        <v>70.655555555559999</v>
      </c>
      <c r="M20" s="57">
        <f t="shared" si="3"/>
        <v>-1.6329417347927735E-3</v>
      </c>
      <c r="N20" s="57">
        <f t="shared" si="4"/>
        <v>70.653922613825202</v>
      </c>
      <c r="O20" s="57">
        <f t="shared" si="9"/>
        <v>70.651250894968399</v>
      </c>
    </row>
    <row r="21" spans="10:15" s="30" customFormat="1" x14ac:dyDescent="0.4">
      <c r="J21" s="78"/>
      <c r="K21" s="78" t="s">
        <v>116</v>
      </c>
      <c r="L21" s="78" t="s">
        <v>118</v>
      </c>
      <c r="M21" s="78" t="s">
        <v>117</v>
      </c>
      <c r="N21" s="78" t="s">
        <v>159</v>
      </c>
    </row>
    <row r="22" spans="10:15" x14ac:dyDescent="0.4">
      <c r="J22" s="57" t="str">
        <f>'тал. коэфф ур-ий поправок'!A22</f>
        <v>1-3</v>
      </c>
      <c r="K22" s="57">
        <f>'тал. коэфф ур-ий поправок'!O22</f>
        <v>0.36463128090304292</v>
      </c>
      <c r="L22" s="57">
        <f>'своб д.л'!B4</f>
        <v>2230.7950000000001</v>
      </c>
      <c r="M22" s="57">
        <f>K22/10</f>
        <v>3.6463128090304289E-2</v>
      </c>
      <c r="N22" s="78">
        <f>L22+M22</f>
        <v>2230.8314631280905</v>
      </c>
    </row>
    <row r="23" spans="10:15" x14ac:dyDescent="0.4">
      <c r="J23" s="57" t="str">
        <f>'тал. коэфф ур-ий поправок'!A23</f>
        <v>1-4</v>
      </c>
      <c r="K23" s="57">
        <f>'тал. коэфф ур-ий поправок'!O23</f>
        <v>0.10791504035505861</v>
      </c>
      <c r="L23" s="57">
        <f>'своб д.л'!B5</f>
        <v>3037.51</v>
      </c>
      <c r="M23" s="57">
        <f t="shared" ref="M23:M37" si="10">K23/10</f>
        <v>1.0791504035505861E-2</v>
      </c>
      <c r="N23" s="78">
        <f t="shared" ref="N23:N37" si="11">L23+M23</f>
        <v>3037.5207915040355</v>
      </c>
    </row>
    <row r="24" spans="10:15" x14ac:dyDescent="0.4">
      <c r="J24" s="57" t="str">
        <f>'тал. коэфф ур-ий поправок'!A24</f>
        <v>2-5</v>
      </c>
      <c r="K24" s="57">
        <f>'тал. коэфф ур-ий поправок'!O24</f>
        <v>-0.63872007735833725</v>
      </c>
      <c r="L24" s="57">
        <f>'своб д.л'!B8</f>
        <v>3639.5450000000001</v>
      </c>
      <c r="M24" s="57">
        <f t="shared" si="10"/>
        <v>-6.3872007735833722E-2</v>
      </c>
      <c r="N24" s="78">
        <f t="shared" si="11"/>
        <v>3639.4811279922642</v>
      </c>
    </row>
    <row r="25" spans="10:15" x14ac:dyDescent="0.4">
      <c r="J25" s="57" t="str">
        <f>'тал. коэфф ур-ий поправок'!A25</f>
        <v>2-3</v>
      </c>
      <c r="K25" s="57">
        <f>'тал. коэфф ур-ий поправок'!O25</f>
        <v>-7.0675639278665492E-2</v>
      </c>
      <c r="L25" s="57">
        <f>'своб д.л'!B9</f>
        <v>2024.598</v>
      </c>
      <c r="M25" s="57">
        <f t="shared" si="10"/>
        <v>-7.067563927866549E-3</v>
      </c>
      <c r="N25" s="78">
        <f t="shared" si="11"/>
        <v>2024.5909324360721</v>
      </c>
    </row>
    <row r="26" spans="10:15" x14ac:dyDescent="0.4">
      <c r="J26" s="57" t="str">
        <f>'тал. коэфф ур-ий поправок'!A26</f>
        <v>2-4</v>
      </c>
      <c r="K26" s="57">
        <f>'тал. коэфф ур-ий поправок'!O26</f>
        <v>0.27072878299912428</v>
      </c>
      <c r="L26" s="57">
        <f>'своб д.л'!B10</f>
        <v>4276.1729999999998</v>
      </c>
      <c r="M26" s="57">
        <f t="shared" si="10"/>
        <v>2.707287829991243E-2</v>
      </c>
      <c r="N26" s="78">
        <f t="shared" si="11"/>
        <v>4276.2000728782996</v>
      </c>
    </row>
    <row r="27" spans="10:15" x14ac:dyDescent="0.4">
      <c r="J27" s="57" t="str">
        <f>'тал. коэфф ур-ий поправок'!A27</f>
        <v>3-4</v>
      </c>
      <c r="K27" s="57">
        <f>'тал. коэфф ур-ий поправок'!O27</f>
        <v>-2.5623270953185617E-2</v>
      </c>
      <c r="L27" s="57">
        <f>'своб д.л'!B12</f>
        <v>2567.7440000000001</v>
      </c>
      <c r="M27" s="57">
        <f t="shared" si="10"/>
        <v>-2.5623270953185617E-3</v>
      </c>
      <c r="N27" s="78">
        <f t="shared" si="11"/>
        <v>2567.7414376729048</v>
      </c>
    </row>
    <row r="28" spans="10:15" x14ac:dyDescent="0.4">
      <c r="J28" s="57" t="str">
        <f>'тал. коэфф ур-ий поправок'!A28</f>
        <v>3-1</v>
      </c>
      <c r="K28" s="57">
        <f>'тал. коэфф ур-ий поправок'!O28</f>
        <v>-0.11536871909462434</v>
      </c>
      <c r="L28" s="57">
        <f>'своб д.л'!B13</f>
        <v>2230.8429999999998</v>
      </c>
      <c r="M28" s="57">
        <f t="shared" si="10"/>
        <v>-1.1536871909462435E-2</v>
      </c>
      <c r="N28" s="78">
        <f t="shared" si="11"/>
        <v>2230.8314631280905</v>
      </c>
    </row>
    <row r="29" spans="10:15" x14ac:dyDescent="0.4">
      <c r="J29" s="57" t="str">
        <f>'тал. коэфф ур-ий поправок'!A29</f>
        <v>3-2</v>
      </c>
      <c r="K29" s="57">
        <f>'тал. коэфф ур-ий поправок'!O29</f>
        <v>5.9324360720534097E-2</v>
      </c>
      <c r="L29" s="57">
        <f>'своб д.л'!B14</f>
        <v>2024.585</v>
      </c>
      <c r="M29" s="57">
        <f t="shared" si="10"/>
        <v>5.9324360720534094E-3</v>
      </c>
      <c r="N29" s="78">
        <f t="shared" si="11"/>
        <v>2024.5909324360721</v>
      </c>
    </row>
    <row r="30" spans="10:15" x14ac:dyDescent="0.4">
      <c r="J30" s="57" t="str">
        <f>'тал. коэфф ур-ий поправок'!A30</f>
        <v>3-5</v>
      </c>
      <c r="K30" s="57">
        <f>'тал. коэфф ур-ий поправок'!O30</f>
        <v>7.7216632942987085E-2</v>
      </c>
      <c r="L30" s="57">
        <f>'своб д.л'!B15</f>
        <v>2192.5529999999999</v>
      </c>
      <c r="M30" s="57">
        <f t="shared" si="10"/>
        <v>7.7216632942987088E-3</v>
      </c>
      <c r="N30" s="78">
        <f t="shared" si="11"/>
        <v>2192.5607216632943</v>
      </c>
    </row>
    <row r="31" spans="10:15" x14ac:dyDescent="0.4">
      <c r="J31" s="57" t="str">
        <f>'тал. коэфф ур-ий поправок'!A31</f>
        <v>4-1</v>
      </c>
      <c r="K31" s="57">
        <f>'тал. коэфф ур-ий поправок'!O31</f>
        <v>-0.19208495970063311</v>
      </c>
      <c r="L31" s="57">
        <f>'своб д.л'!B17</f>
        <v>3037.54</v>
      </c>
      <c r="M31" s="57">
        <f t="shared" si="10"/>
        <v>-1.920849597006331E-2</v>
      </c>
      <c r="N31" s="78">
        <f t="shared" si="11"/>
        <v>3037.5207915040301</v>
      </c>
    </row>
    <row r="32" spans="10:15" x14ac:dyDescent="0.4">
      <c r="J32" s="57" t="str">
        <f>'тал. коэфф ур-ий поправок'!A32</f>
        <v>4-2</v>
      </c>
      <c r="K32" s="57">
        <f>'тал. коэфф ур-ий поправок'!O32</f>
        <v>1.2207287829925764</v>
      </c>
      <c r="L32" s="57">
        <f>'своб д.л'!B18</f>
        <v>4276.0780000000004</v>
      </c>
      <c r="M32" s="57">
        <f t="shared" si="10"/>
        <v>0.12207287829925764</v>
      </c>
      <c r="N32" s="78">
        <f t="shared" si="11"/>
        <v>4276.2000728782996</v>
      </c>
    </row>
    <row r="33" spans="10:14" x14ac:dyDescent="0.4">
      <c r="J33" s="57" t="str">
        <f>'тал. коэфф ур-ий поправок'!A33</f>
        <v>4-3</v>
      </c>
      <c r="K33" s="57">
        <f>'тал. коэфф ур-ий поправок'!O33</f>
        <v>2.4376729194754532E-2</v>
      </c>
      <c r="L33" s="57">
        <f>'своб д.л'!B19</f>
        <v>2567.739</v>
      </c>
      <c r="M33" s="57">
        <f t="shared" si="10"/>
        <v>2.4376729194754533E-3</v>
      </c>
      <c r="N33" s="78">
        <f t="shared" si="11"/>
        <v>2567.7414376729193</v>
      </c>
    </row>
    <row r="34" spans="10:14" x14ac:dyDescent="0.4">
      <c r="J34" s="57" t="str">
        <f>'тал. коэфф ур-ий поправок'!A34</f>
        <v>4-5</v>
      </c>
      <c r="K34" s="57">
        <f>'тал. коэфф ур-ий поправок'!O34</f>
        <v>7.3367240361318586E-2</v>
      </c>
      <c r="L34" s="57">
        <f>'своб д.л'!B20</f>
        <v>3753.7890000000002</v>
      </c>
      <c r="M34" s="57">
        <f t="shared" si="10"/>
        <v>7.336724036131859E-3</v>
      </c>
      <c r="N34" s="78">
        <f t="shared" si="11"/>
        <v>3753.7963367240363</v>
      </c>
    </row>
    <row r="35" spans="10:14" x14ac:dyDescent="0.4">
      <c r="J35" s="57" t="str">
        <f>'тал. коэфф ур-ий поправок'!A35</f>
        <v>5-4</v>
      </c>
      <c r="K35" s="57">
        <f>'тал. коэфф ур-ий поправок'!O35</f>
        <v>-8.6632759634898804E-2</v>
      </c>
      <c r="L35" s="57">
        <f>'своб д.л'!B22</f>
        <v>3753.8049999999998</v>
      </c>
      <c r="M35" s="57">
        <f t="shared" si="10"/>
        <v>-8.6632759634898797E-3</v>
      </c>
      <c r="N35" s="78">
        <f t="shared" si="11"/>
        <v>3753.7963367240363</v>
      </c>
    </row>
    <row r="36" spans="10:14" x14ac:dyDescent="0.4">
      <c r="J36" s="57" t="str">
        <f>'тал. коэфф ур-ий поправок'!A36</f>
        <v>5-3</v>
      </c>
      <c r="K36" s="57">
        <f>'тал. коэфф ур-ий поправок'!O36</f>
        <v>-6.2783366999941137E-2</v>
      </c>
      <c r="L36" s="57">
        <f>'своб д.л'!B23</f>
        <v>2192.567</v>
      </c>
      <c r="M36" s="57">
        <f t="shared" si="10"/>
        <v>-6.2783366999941137E-3</v>
      </c>
      <c r="N36" s="78">
        <f t="shared" si="11"/>
        <v>2192.5607216633002</v>
      </c>
    </row>
    <row r="37" spans="10:14" x14ac:dyDescent="0.4">
      <c r="J37" s="57" t="str">
        <f>'тал. коэфф ур-ий поправок'!A37</f>
        <v>5-2</v>
      </c>
      <c r="K37" s="57">
        <f>'тал. коэфф ур-ий поправок'!O37</f>
        <v>0.27127992250586574</v>
      </c>
      <c r="L37" s="57">
        <f>'своб д.л'!B24</f>
        <v>3639.4540000000002</v>
      </c>
      <c r="M37" s="57">
        <f t="shared" si="10"/>
        <v>2.7127992250586576E-2</v>
      </c>
      <c r="N37" s="78">
        <f t="shared" si="11"/>
        <v>3639.4811279922505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0"/>
  <sheetViews>
    <sheetView workbookViewId="0">
      <selection activeCell="H7" sqref="H7"/>
    </sheetView>
  </sheetViews>
  <sheetFormatPr defaultRowHeight="14.6" x14ac:dyDescent="0.4"/>
  <cols>
    <col min="1" max="1" width="12.15234375" bestFit="1" customWidth="1"/>
    <col min="14" max="14" width="9.3046875" style="30"/>
    <col min="16" max="16" width="11.84375" bestFit="1" customWidth="1"/>
  </cols>
  <sheetData>
    <row r="1" spans="1:17" x14ac:dyDescent="0.4">
      <c r="A1" s="71" t="s">
        <v>160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17" x14ac:dyDescent="0.4">
      <c r="A2" s="57" t="str">
        <f>K!A1</f>
        <v>Направление</v>
      </c>
      <c r="B2" s="57" t="str">
        <f>K!B1</f>
        <v>δZ1</v>
      </c>
      <c r="C2" s="57" t="str">
        <f>K!C1</f>
        <v>δZ2</v>
      </c>
      <c r="D2" s="57" t="str">
        <f>K!D1</f>
        <v>δZ3</v>
      </c>
      <c r="E2" s="57" t="str">
        <f>K!E1</f>
        <v>δZ4</v>
      </c>
      <c r="F2" s="57" t="str">
        <f>K!F1</f>
        <v>δZ5</v>
      </c>
      <c r="G2" s="57" t="str">
        <f>K!G1</f>
        <v>δX3</v>
      </c>
      <c r="H2" s="57" t="str">
        <f>K!H1</f>
        <v>δY3</v>
      </c>
      <c r="I2" s="57" t="str">
        <f>K!I1</f>
        <v>δX4</v>
      </c>
      <c r="J2" s="57" t="str">
        <f>K!J1</f>
        <v>δY4</v>
      </c>
      <c r="K2" s="57" t="str">
        <f>K!K1</f>
        <v>δX5</v>
      </c>
      <c r="L2" s="57" t="str">
        <f>K!L1</f>
        <v>δY5</v>
      </c>
      <c r="M2" s="57" t="s">
        <v>43</v>
      </c>
      <c r="N2" s="78" t="s">
        <v>49</v>
      </c>
      <c r="O2" s="57" t="s">
        <v>106</v>
      </c>
      <c r="P2" s="57" t="s">
        <v>107</v>
      </c>
      <c r="Q2" s="57" t="s">
        <v>108</v>
      </c>
    </row>
    <row r="3" spans="1:17" x14ac:dyDescent="0.4">
      <c r="A3" s="57"/>
      <c r="B3" s="57">
        <f>now!$I$21</f>
        <v>1.1884469819318326</v>
      </c>
      <c r="C3" s="57">
        <f>now!$I$22</f>
        <v>-1.0013043023811672</v>
      </c>
      <c r="D3" s="57">
        <f>now!$I$23</f>
        <v>-0.12858825847114264</v>
      </c>
      <c r="E3" s="57">
        <f>now!$I$24</f>
        <v>10.47649387198293</v>
      </c>
      <c r="F3" s="57">
        <f>now!$I$25</f>
        <v>-4.1952418520295351</v>
      </c>
      <c r="G3" s="57">
        <f>now!B20</f>
        <v>0.27451516295612005</v>
      </c>
      <c r="H3" s="57">
        <f>now!C20</f>
        <v>-0.34681066096528035</v>
      </c>
      <c r="I3" s="57">
        <f>now!D20</f>
        <v>-0.96040814285205167</v>
      </c>
      <c r="J3" s="57">
        <f>now!E20</f>
        <v>-1.9876270414444153</v>
      </c>
      <c r="K3" s="57">
        <f>now!F20</f>
        <v>1.7996081936566797</v>
      </c>
      <c r="L3" s="57">
        <f>now!G20</f>
        <v>-0.60946259467410879</v>
      </c>
      <c r="M3" s="57"/>
      <c r="N3" s="78"/>
      <c r="O3" s="57"/>
      <c r="P3" s="57"/>
      <c r="Q3" s="57"/>
    </row>
    <row r="4" spans="1:17" x14ac:dyDescent="0.4">
      <c r="A4" s="57" t="str">
        <f>K!A2</f>
        <v>1-2</v>
      </c>
      <c r="B4" s="57">
        <f>K!B2</f>
        <v>-1</v>
      </c>
      <c r="C4" s="57">
        <f>K!C2</f>
        <v>0</v>
      </c>
      <c r="D4" s="57">
        <f>K!D2</f>
        <v>0</v>
      </c>
      <c r="E4" s="57">
        <f>K!E2</f>
        <v>0</v>
      </c>
      <c r="F4" s="57">
        <f>K!F2</f>
        <v>0</v>
      </c>
      <c r="G4" s="57">
        <f>K!G2</f>
        <v>0</v>
      </c>
      <c r="H4" s="57">
        <f>K!H2</f>
        <v>0</v>
      </c>
      <c r="I4" s="57">
        <f>K!I2</f>
        <v>0</v>
      </c>
      <c r="J4" s="57">
        <f>K!J2</f>
        <v>0</v>
      </c>
      <c r="K4" s="57">
        <f>K!K2</f>
        <v>0</v>
      </c>
      <c r="L4" s="57">
        <f>K!L2</f>
        <v>0</v>
      </c>
      <c r="M4" s="57">
        <f>Sheet5!H2</f>
        <v>1.9777776839873695</v>
      </c>
      <c r="N4" s="78">
        <f>Sheet5!I2</f>
        <v>1</v>
      </c>
      <c r="O4" s="57">
        <f>($B$3*B4+$C$3*C4+$D$3*D4+$E$3*E4+$F$3*F4+$G$3*G4+$H$3*H4+$I$3*I4+$J$3*J4+$K$3*K4+$L$3*L4+M4)</f>
        <v>0.7893307020555369</v>
      </c>
      <c r="P4" s="57">
        <f>O4*O4</f>
        <v>0.62304295720748681</v>
      </c>
      <c r="Q4" s="57">
        <f>P4*N4</f>
        <v>0.62304295720748681</v>
      </c>
    </row>
    <row r="5" spans="1:17" x14ac:dyDescent="0.4">
      <c r="A5" s="57" t="str">
        <f>K!A3</f>
        <v>1-3</v>
      </c>
      <c r="B5" s="57">
        <f>K!B3</f>
        <v>-1</v>
      </c>
      <c r="C5" s="57">
        <f>K!C3</f>
        <v>0</v>
      </c>
      <c r="D5" s="57">
        <f>K!D3</f>
        <v>0</v>
      </c>
      <c r="E5" s="57">
        <f>K!E3</f>
        <v>0</v>
      </c>
      <c r="F5" s="57">
        <f>K!F3</f>
        <v>0</v>
      </c>
      <c r="G5" s="57">
        <f>K!G3</f>
        <v>-5.8288278313215427</v>
      </c>
      <c r="H5" s="57">
        <f>K!H3</f>
        <v>7.1774379632449694</v>
      </c>
      <c r="I5" s="57">
        <f>K!I3</f>
        <v>0</v>
      </c>
      <c r="J5" s="57">
        <f>K!J3</f>
        <v>0</v>
      </c>
      <c r="K5" s="57">
        <f>K!K3</f>
        <v>0</v>
      </c>
      <c r="L5" s="57">
        <f>K!L3</f>
        <v>0</v>
      </c>
      <c r="M5" s="57">
        <f>Sheet5!H3</f>
        <v>-1.938888863963939</v>
      </c>
      <c r="N5" s="78">
        <f>Sheet5!I3</f>
        <v>1</v>
      </c>
      <c r="O5" s="57">
        <f t="shared" ref="O5:O37" si="0">($B$3*B5+$C$3*C5+$D$3*D5+$E$3*E5+$F$3*F5+$G$3*G5+$H$3*H5+$I$3*I5+$J$3*J5+$K$3*K5+$L$3*L5+M5)</f>
        <v>-7.2166494719244563</v>
      </c>
      <c r="P5" s="57">
        <f>O5*O5</f>
        <v>52.080029600627533</v>
      </c>
      <c r="Q5" s="57">
        <f t="shared" ref="Q5:Q37" si="1">P5*N5</f>
        <v>52.080029600627533</v>
      </c>
    </row>
    <row r="6" spans="1:17" x14ac:dyDescent="0.4">
      <c r="A6" s="57" t="str">
        <f>K!A4</f>
        <v>1-4</v>
      </c>
      <c r="B6" s="57">
        <f>K!B4</f>
        <v>-1</v>
      </c>
      <c r="C6" s="57">
        <f>K!C4</f>
        <v>0</v>
      </c>
      <c r="D6" s="57">
        <f>K!D4</f>
        <v>0</v>
      </c>
      <c r="E6" s="57">
        <f>K!E4</f>
        <v>0</v>
      </c>
      <c r="F6" s="57">
        <f>K!F4</f>
        <v>0</v>
      </c>
      <c r="G6" s="57">
        <f>K!G4</f>
        <v>0</v>
      </c>
      <c r="H6" s="57">
        <f>K!H4</f>
        <v>0</v>
      </c>
      <c r="I6" s="57">
        <f>K!I4</f>
        <v>-6.7653517466781867</v>
      </c>
      <c r="J6" s="57">
        <f>K!J4</f>
        <v>-0.58217947326376229</v>
      </c>
      <c r="K6" s="57">
        <f>K!K4</f>
        <v>0</v>
      </c>
      <c r="L6" s="57">
        <f>K!L4</f>
        <v>0</v>
      </c>
      <c r="M6" s="57">
        <f>Sheet5!H4</f>
        <v>-3.8888819921112372E-2</v>
      </c>
      <c r="N6" s="78">
        <f>Sheet5!I4</f>
        <v>1</v>
      </c>
      <c r="O6" s="57">
        <f t="shared" si="0"/>
        <v>6.427318768948056</v>
      </c>
      <c r="P6" s="57">
        <f t="shared" ref="P6:P37" si="2">O6*O6</f>
        <v>41.310426557671953</v>
      </c>
      <c r="Q6" s="57">
        <f t="shared" si="1"/>
        <v>41.310426557671953</v>
      </c>
    </row>
    <row r="7" spans="1:17" x14ac:dyDescent="0.4">
      <c r="A7" s="57" t="str">
        <f>K!A6</f>
        <v>2-1</v>
      </c>
      <c r="B7" s="57">
        <f>K!B6</f>
        <v>0</v>
      </c>
      <c r="C7" s="57">
        <f>K!C6</f>
        <v>-1</v>
      </c>
      <c r="D7" s="57">
        <f>K!D6</f>
        <v>0</v>
      </c>
      <c r="E7" s="57">
        <f>K!E6</f>
        <v>0</v>
      </c>
      <c r="F7" s="57">
        <f>K!F6</f>
        <v>0</v>
      </c>
      <c r="G7" s="57">
        <f>K!G6</f>
        <v>0</v>
      </c>
      <c r="H7" s="57">
        <f>K!H6</f>
        <v>0</v>
      </c>
      <c r="I7" s="57">
        <f>K!I6</f>
        <v>0</v>
      </c>
      <c r="J7" s="57">
        <f>K!J6</f>
        <v>0</v>
      </c>
      <c r="K7" s="57">
        <f>K!K6</f>
        <v>0</v>
      </c>
      <c r="L7" s="57">
        <f>K!L6</f>
        <v>0</v>
      </c>
      <c r="M7" s="57">
        <f>Sheet5!H6</f>
        <v>-5.0250077993041486E-2</v>
      </c>
      <c r="N7" s="78">
        <f>Sheet5!I6</f>
        <v>1</v>
      </c>
      <c r="O7" s="57">
        <f t="shared" si="0"/>
        <v>0.9510542243881257</v>
      </c>
      <c r="P7" s="57">
        <f t="shared" si="2"/>
        <v>0.9045041377264994</v>
      </c>
      <c r="Q7" s="57">
        <f t="shared" si="1"/>
        <v>0.9045041377264994</v>
      </c>
    </row>
    <row r="8" spans="1:17" x14ac:dyDescent="0.4">
      <c r="A8" s="57" t="str">
        <f>K!A7</f>
        <v>2-5</v>
      </c>
      <c r="B8" s="57">
        <f>K!B7</f>
        <v>0</v>
      </c>
      <c r="C8" s="57">
        <f>K!C7</f>
        <v>-1</v>
      </c>
      <c r="D8" s="57">
        <f>K!D7</f>
        <v>0</v>
      </c>
      <c r="E8" s="57">
        <f>K!E7</f>
        <v>0</v>
      </c>
      <c r="F8" s="57">
        <f>K!F7</f>
        <v>0</v>
      </c>
      <c r="G8" s="57">
        <f>K!G7</f>
        <v>0</v>
      </c>
      <c r="H8" s="57">
        <f>K!H7</f>
        <v>0</v>
      </c>
      <c r="I8" s="57">
        <f>K!I7</f>
        <v>0</v>
      </c>
      <c r="J8" s="57">
        <f>K!J7</f>
        <v>0</v>
      </c>
      <c r="K8" s="57">
        <f>K!K7</f>
        <v>-5.1810842248100935</v>
      </c>
      <c r="L8" s="57">
        <f>K!L7</f>
        <v>2.2969784831421247</v>
      </c>
      <c r="M8" s="57">
        <f>Sheet5!H7</f>
        <v>-0.99991668592451788</v>
      </c>
      <c r="N8" s="78">
        <f>Sheet5!I7</f>
        <v>1</v>
      </c>
      <c r="O8" s="57">
        <f t="shared" si="0"/>
        <v>-10.72245647278336</v>
      </c>
      <c r="P8" s="57">
        <f t="shared" si="2"/>
        <v>114.97107281073377</v>
      </c>
      <c r="Q8" s="57">
        <f t="shared" si="1"/>
        <v>114.97107281073377</v>
      </c>
    </row>
    <row r="9" spans="1:17" x14ac:dyDescent="0.4">
      <c r="A9" s="57" t="str">
        <f>K!A8</f>
        <v>2-3</v>
      </c>
      <c r="B9" s="57">
        <f>K!B8</f>
        <v>0</v>
      </c>
      <c r="C9" s="57">
        <f>K!C8</f>
        <v>-1</v>
      </c>
      <c r="D9" s="57">
        <f>K!D8</f>
        <v>0</v>
      </c>
      <c r="E9" s="57">
        <f>K!E8</f>
        <v>0</v>
      </c>
      <c r="F9" s="57">
        <f>K!F8</f>
        <v>0</v>
      </c>
      <c r="G9" s="57">
        <f>K!G8</f>
        <v>-10.093742005592897</v>
      </c>
      <c r="H9" s="57">
        <f>K!H8</f>
        <v>-1.3818412148108012</v>
      </c>
      <c r="I9" s="57">
        <f>K!I8</f>
        <v>0</v>
      </c>
      <c r="J9" s="57">
        <f>K!J8</f>
        <v>0</v>
      </c>
      <c r="K9" s="57">
        <f>K!K8</f>
        <v>0</v>
      </c>
      <c r="L9" s="57">
        <f>K!L8</f>
        <v>0</v>
      </c>
      <c r="M9" s="57">
        <f>Sheet5!H8</f>
        <v>0.98341684184788392</v>
      </c>
      <c r="N9" s="78">
        <f>Sheet5!I8</f>
        <v>1</v>
      </c>
      <c r="O9" s="57">
        <f t="shared" si="0"/>
        <v>-0.3069268222157171</v>
      </c>
      <c r="P9" s="57">
        <f t="shared" si="2"/>
        <v>9.4204074195438414E-2</v>
      </c>
      <c r="Q9" s="57">
        <f t="shared" si="1"/>
        <v>9.4204074195438414E-2</v>
      </c>
    </row>
    <row r="10" spans="1:17" x14ac:dyDescent="0.4">
      <c r="A10" s="57" t="str">
        <f>K!A9</f>
        <v>2-4</v>
      </c>
      <c r="B10" s="57">
        <f>K!B9</f>
        <v>0</v>
      </c>
      <c r="C10" s="57">
        <f>K!C9</f>
        <v>-1</v>
      </c>
      <c r="D10" s="57">
        <f>K!D9</f>
        <v>0</v>
      </c>
      <c r="E10" s="57">
        <f>K!E9</f>
        <v>0</v>
      </c>
      <c r="F10" s="57">
        <f>K!F9</f>
        <v>0</v>
      </c>
      <c r="G10" s="57">
        <f>K!G9</f>
        <v>0</v>
      </c>
      <c r="H10" s="57">
        <f>K!H9</f>
        <v>0</v>
      </c>
      <c r="I10" s="57">
        <f>K!I9</f>
        <v>-4.0900943153534168</v>
      </c>
      <c r="J10" s="57">
        <f>K!J9</f>
        <v>-2.556875538633939</v>
      </c>
      <c r="K10" s="57">
        <f>K!K9</f>
        <v>0</v>
      </c>
      <c r="L10" s="57">
        <f>K!L9</f>
        <v>0</v>
      </c>
      <c r="M10" s="57">
        <f>Sheet5!H9</f>
        <v>6.6749921916198218E-2</v>
      </c>
      <c r="N10" s="78">
        <f>Sheet5!I9</f>
        <v>1</v>
      </c>
      <c r="O10" s="57">
        <f t="shared" si="0"/>
        <v>10.078329071992247</v>
      </c>
      <c r="P10" s="57">
        <f t="shared" si="2"/>
        <v>101.57271688336411</v>
      </c>
      <c r="Q10" s="57">
        <f t="shared" si="1"/>
        <v>101.57271688336411</v>
      </c>
    </row>
    <row r="11" spans="1:17" x14ac:dyDescent="0.4">
      <c r="A11" s="57" t="str">
        <f>K!A11</f>
        <v>3-4</v>
      </c>
      <c r="B11" s="57">
        <f>K!B11</f>
        <v>0</v>
      </c>
      <c r="C11" s="57">
        <f>K!C11</f>
        <v>0</v>
      </c>
      <c r="D11" s="57">
        <f>K!D11</f>
        <v>-1</v>
      </c>
      <c r="E11" s="57">
        <f>K!E11</f>
        <v>0</v>
      </c>
      <c r="F11" s="57">
        <f>K!F11</f>
        <v>0</v>
      </c>
      <c r="G11" s="57">
        <f>K!G11</f>
        <v>5.0682782106374749</v>
      </c>
      <c r="H11" s="57">
        <f>K!H11</f>
        <v>6.2321617982038093</v>
      </c>
      <c r="I11" s="57">
        <f>K!I11</f>
        <v>-5.0682782106374749</v>
      </c>
      <c r="J11" s="57">
        <f>K!J11</f>
        <v>-6.2321617982038093</v>
      </c>
      <c r="K11" s="57">
        <f>K!K11</f>
        <v>0</v>
      </c>
      <c r="L11" s="57">
        <f>K!L11</f>
        <v>0</v>
      </c>
      <c r="M11" s="57">
        <f>Sheet5!H11</f>
        <v>-2.0125000350617483</v>
      </c>
      <c r="N11" s="78">
        <f>Sheet5!I11</f>
        <v>1</v>
      </c>
      <c r="O11" s="57">
        <f t="shared" si="0"/>
        <v>14.600856270334461</v>
      </c>
      <c r="P11" s="57">
        <f t="shared" si="2"/>
        <v>213.18500382696513</v>
      </c>
      <c r="Q11" s="57">
        <f t="shared" si="1"/>
        <v>213.18500382696513</v>
      </c>
    </row>
    <row r="12" spans="1:17" x14ac:dyDescent="0.4">
      <c r="A12" s="57" t="str">
        <f>K!A12</f>
        <v>3-1</v>
      </c>
      <c r="B12" s="57">
        <f>K!B12</f>
        <v>0</v>
      </c>
      <c r="C12" s="57">
        <f>K!C12</f>
        <v>0</v>
      </c>
      <c r="D12" s="57">
        <f>K!D12</f>
        <v>-1</v>
      </c>
      <c r="E12" s="57">
        <f>K!E12</f>
        <v>0</v>
      </c>
      <c r="F12" s="57">
        <f>K!F12</f>
        <v>0</v>
      </c>
      <c r="G12" s="57">
        <f>K!G12</f>
        <v>-5.8288278313215427</v>
      </c>
      <c r="H12" s="57">
        <f>K!H12</f>
        <v>7.1774379632449694</v>
      </c>
      <c r="I12" s="57">
        <f>K!I12</f>
        <v>0</v>
      </c>
      <c r="J12" s="57">
        <f>K!J12</f>
        <v>0</v>
      </c>
      <c r="K12" s="57">
        <f>K!K12</f>
        <v>0</v>
      </c>
      <c r="L12" s="57">
        <f>K!L12</f>
        <v>0</v>
      </c>
      <c r="M12" s="57">
        <f>Sheet5!H12</f>
        <v>2.0208333689311075</v>
      </c>
      <c r="N12" s="78">
        <f>Sheet5!I12</f>
        <v>1</v>
      </c>
      <c r="O12" s="57">
        <f t="shared" si="0"/>
        <v>-1.9398919986264342</v>
      </c>
      <c r="P12" s="57">
        <f t="shared" si="2"/>
        <v>3.7631809663348617</v>
      </c>
      <c r="Q12" s="57">
        <f t="shared" si="1"/>
        <v>3.7631809663348617</v>
      </c>
    </row>
    <row r="13" spans="1:17" x14ac:dyDescent="0.4">
      <c r="A13" s="57" t="str">
        <f>K!A13</f>
        <v>3-2</v>
      </c>
      <c r="B13" s="57">
        <f>K!B13</f>
        <v>0</v>
      </c>
      <c r="C13" s="57">
        <f>K!C13</f>
        <v>0</v>
      </c>
      <c r="D13" s="57">
        <f>K!D13</f>
        <v>-1</v>
      </c>
      <c r="E13" s="57">
        <f>K!E13</f>
        <v>0</v>
      </c>
      <c r="F13" s="57">
        <f>K!F13</f>
        <v>0</v>
      </c>
      <c r="G13" s="57">
        <f>K!G13</f>
        <v>-10.093742005592897</v>
      </c>
      <c r="H13" s="57">
        <f>K!H13</f>
        <v>-1.3818412148108012</v>
      </c>
      <c r="I13" s="57">
        <f>K!I13</f>
        <v>0</v>
      </c>
      <c r="J13" s="57">
        <f>K!J13</f>
        <v>0</v>
      </c>
      <c r="K13" s="57">
        <f>K!K13</f>
        <v>0</v>
      </c>
      <c r="L13" s="57">
        <f>K!L13</f>
        <v>0</v>
      </c>
      <c r="M13" s="57">
        <f>Sheet5!H13</f>
        <v>1.9708333649987253</v>
      </c>
      <c r="N13" s="78">
        <f>Sheet5!I13</f>
        <v>1</v>
      </c>
      <c r="O13" s="57">
        <f t="shared" si="0"/>
        <v>-0.19222634297490027</v>
      </c>
      <c r="P13" s="57">
        <f t="shared" si="2"/>
        <v>3.6950966933503991E-2</v>
      </c>
      <c r="Q13" s="57">
        <f t="shared" si="1"/>
        <v>3.6950966933503991E-2</v>
      </c>
    </row>
    <row r="14" spans="1:17" x14ac:dyDescent="0.4">
      <c r="A14" s="57" t="str">
        <f>K!A14</f>
        <v>3-5</v>
      </c>
      <c r="B14" s="57">
        <f>K!B14</f>
        <v>0</v>
      </c>
      <c r="C14" s="57">
        <f>K!C14</f>
        <v>0</v>
      </c>
      <c r="D14" s="57">
        <f>K!D14</f>
        <v>-1</v>
      </c>
      <c r="E14" s="57">
        <f>K!E14</f>
        <v>0</v>
      </c>
      <c r="F14" s="57">
        <f>K!F14</f>
        <v>0</v>
      </c>
      <c r="G14" s="57">
        <f>K!G14</f>
        <v>5.6693453347263771</v>
      </c>
      <c r="H14" s="57">
        <f>K!H14</f>
        <v>-7.5075800960835526</v>
      </c>
      <c r="I14" s="57">
        <f>K!I14</f>
        <v>0</v>
      </c>
      <c r="J14" s="57">
        <f>K!J14</f>
        <v>0</v>
      </c>
      <c r="K14" s="57">
        <f>K!K14</f>
        <v>-5.6693453347263771</v>
      </c>
      <c r="L14" s="57">
        <f>K!L14</f>
        <v>7.5075800960835526</v>
      </c>
      <c r="M14" s="57">
        <f>Sheet5!H14</f>
        <v>-1.9791666988680845</v>
      </c>
      <c r="N14" s="78">
        <f>Sheet5!I14</f>
        <v>1</v>
      </c>
      <c r="O14" s="57">
        <f t="shared" si="0"/>
        <v>-12.468737928733129</v>
      </c>
      <c r="P14" s="57">
        <f t="shared" si="2"/>
        <v>155.46942553542812</v>
      </c>
      <c r="Q14" s="57">
        <f t="shared" si="1"/>
        <v>155.46942553542812</v>
      </c>
    </row>
    <row r="15" spans="1:17" x14ac:dyDescent="0.4">
      <c r="A15" s="57" t="str">
        <f>K!A16</f>
        <v>4-1</v>
      </c>
      <c r="B15" s="57">
        <f>K!B16</f>
        <v>0</v>
      </c>
      <c r="C15" s="57">
        <f>K!C16</f>
        <v>0</v>
      </c>
      <c r="D15" s="57">
        <f>K!D16</f>
        <v>0</v>
      </c>
      <c r="E15" s="57">
        <f>K!E16</f>
        <v>-1</v>
      </c>
      <c r="F15" s="57">
        <f>K!F16</f>
        <v>0</v>
      </c>
      <c r="G15" s="57">
        <f>K!G16</f>
        <v>0</v>
      </c>
      <c r="H15" s="57">
        <f>K!H16</f>
        <v>0</v>
      </c>
      <c r="I15" s="57">
        <f>K!I16</f>
        <v>-6.7653517466781867</v>
      </c>
      <c r="J15" s="57">
        <f>K!J16</f>
        <v>-0.58217947326376229</v>
      </c>
      <c r="K15" s="57">
        <f>K!K16</f>
        <v>0</v>
      </c>
      <c r="L15" s="57">
        <f>K!L16</f>
        <v>0</v>
      </c>
      <c r="M15" s="57">
        <f>Sheet5!H16</f>
        <v>0.17915399089361017</v>
      </c>
      <c r="N15" s="78">
        <f>Sheet5!I16</f>
        <v>1</v>
      </c>
      <c r="O15" s="57">
        <f t="shared" si="0"/>
        <v>-2.6426853102883188</v>
      </c>
      <c r="P15" s="57">
        <f t="shared" si="2"/>
        <v>6.9837856492136678</v>
      </c>
      <c r="Q15" s="57">
        <f t="shared" si="1"/>
        <v>6.9837856492136678</v>
      </c>
    </row>
    <row r="16" spans="1:17" x14ac:dyDescent="0.4">
      <c r="A16" s="57" t="str">
        <f>K!A17</f>
        <v>4-2</v>
      </c>
      <c r="B16" s="57">
        <f>K!B17</f>
        <v>0</v>
      </c>
      <c r="C16" s="57">
        <f>K!C17</f>
        <v>0</v>
      </c>
      <c r="D16" s="57">
        <f>K!D17</f>
        <v>0</v>
      </c>
      <c r="E16" s="57">
        <f>K!E17</f>
        <v>-1</v>
      </c>
      <c r="F16" s="57">
        <f>K!F17</f>
        <v>0</v>
      </c>
      <c r="G16" s="57">
        <f>K!G17</f>
        <v>0</v>
      </c>
      <c r="H16" s="57">
        <f>K!H17</f>
        <v>0</v>
      </c>
      <c r="I16" s="57">
        <f>K!I17</f>
        <v>-4.0900943153534168</v>
      </c>
      <c r="J16" s="57">
        <f>K!J17</f>
        <v>-2.556875538633939</v>
      </c>
      <c r="K16" s="57">
        <f>K!K17</f>
        <v>0</v>
      </c>
      <c r="L16" s="57">
        <f>K!L17</f>
        <v>0</v>
      </c>
      <c r="M16" s="57">
        <f>Sheet5!H17</f>
        <v>2.3124980069724188</v>
      </c>
      <c r="N16" s="78">
        <f>Sheet5!I17</f>
        <v>1</v>
      </c>
      <c r="O16" s="57">
        <f t="shared" si="0"/>
        <v>0.8462789826843693</v>
      </c>
      <c r="P16" s="57">
        <f t="shared" si="2"/>
        <v>0.71618811653329106</v>
      </c>
      <c r="Q16" s="57">
        <f t="shared" si="1"/>
        <v>0.71618811653329106</v>
      </c>
    </row>
    <row r="17" spans="1:17" x14ac:dyDescent="0.4">
      <c r="A17" s="57" t="str">
        <f>K!A18</f>
        <v>4-3</v>
      </c>
      <c r="B17" s="57">
        <f>K!B18</f>
        <v>0</v>
      </c>
      <c r="C17" s="57">
        <f>K!C18</f>
        <v>0</v>
      </c>
      <c r="D17" s="57">
        <f>K!D18</f>
        <v>0</v>
      </c>
      <c r="E17" s="57">
        <f>K!E18</f>
        <v>-1</v>
      </c>
      <c r="F17" s="57">
        <f>K!F18</f>
        <v>0</v>
      </c>
      <c r="G17" s="57">
        <f>K!G18</f>
        <v>5.0682782106374749</v>
      </c>
      <c r="H17" s="57">
        <f>K!H18</f>
        <v>6.2321617982038093</v>
      </c>
      <c r="I17" s="57">
        <f>K!I18</f>
        <v>-5.0682782106374749</v>
      </c>
      <c r="J17" s="57">
        <f>K!J18</f>
        <v>-6.2321617982038093</v>
      </c>
      <c r="K17" s="57">
        <f>K!K18</f>
        <v>0</v>
      </c>
      <c r="L17" s="57">
        <f>K!L18</f>
        <v>0</v>
      </c>
      <c r="M17" s="57">
        <f>Sheet5!H18</f>
        <v>0.24584600687376224</v>
      </c>
      <c r="N17" s="78">
        <f>Sheet5!I18</f>
        <v>1</v>
      </c>
      <c r="O17" s="57">
        <f t="shared" si="0"/>
        <v>6.2541201818159005</v>
      </c>
      <c r="P17" s="57">
        <f t="shared" si="2"/>
        <v>39.114019248596954</v>
      </c>
      <c r="Q17" s="57">
        <f t="shared" si="1"/>
        <v>39.114019248596954</v>
      </c>
    </row>
    <row r="18" spans="1:17" x14ac:dyDescent="0.4">
      <c r="A18" s="57" t="str">
        <f>K!A19</f>
        <v>4-5</v>
      </c>
      <c r="B18" s="57">
        <f>K!B19</f>
        <v>0</v>
      </c>
      <c r="C18" s="57">
        <f>K!C19</f>
        <v>0</v>
      </c>
      <c r="D18" s="57">
        <f>K!D19</f>
        <v>0</v>
      </c>
      <c r="E18" s="57">
        <f>K!E19</f>
        <v>-1</v>
      </c>
      <c r="F18" s="57">
        <f>K!F19</f>
        <v>0</v>
      </c>
      <c r="G18" s="57">
        <f>K!G19</f>
        <v>0</v>
      </c>
      <c r="H18" s="57">
        <f>K!H19</f>
        <v>0</v>
      </c>
      <c r="I18" s="57">
        <f>K!I19</f>
        <v>-0.43745856579047998</v>
      </c>
      <c r="J18" s="57">
        <f>K!J19</f>
        <v>-5.4774923661108437</v>
      </c>
      <c r="K18" s="57">
        <f>K!K19</f>
        <v>0.43745856579047998</v>
      </c>
      <c r="L18" s="57">
        <f>K!L19</f>
        <v>5.4774923661108437</v>
      </c>
      <c r="M18" s="57">
        <f>Sheet5!H19</f>
        <v>-2.7374980049444275</v>
      </c>
      <c r="N18" s="78">
        <f>Sheet5!I19</f>
        <v>1</v>
      </c>
      <c r="O18" s="57">
        <f t="shared" si="0"/>
        <v>-4.4577138523702242</v>
      </c>
      <c r="P18" s="57">
        <f t="shared" si="2"/>
        <v>19.871212789613384</v>
      </c>
      <c r="Q18" s="57">
        <f t="shared" si="1"/>
        <v>19.871212789613384</v>
      </c>
    </row>
    <row r="19" spans="1:17" x14ac:dyDescent="0.4">
      <c r="A19" s="57" t="str">
        <f>K!A21</f>
        <v>5-4</v>
      </c>
      <c r="B19" s="57">
        <f>K!B21</f>
        <v>0</v>
      </c>
      <c r="C19" s="57">
        <f>K!C21</f>
        <v>0</v>
      </c>
      <c r="D19" s="57">
        <f>K!D21</f>
        <v>0</v>
      </c>
      <c r="E19" s="57">
        <f>K!E21</f>
        <v>0</v>
      </c>
      <c r="F19" s="57">
        <f>K!F21</f>
        <v>-1</v>
      </c>
      <c r="G19" s="57">
        <f>K!G21</f>
        <v>0</v>
      </c>
      <c r="H19" s="57">
        <f>K!H21</f>
        <v>0</v>
      </c>
      <c r="I19" s="57">
        <f>K!I21</f>
        <v>-0.43745856579047998</v>
      </c>
      <c r="J19" s="57">
        <f>K!J21</f>
        <v>-5.4774923661108437</v>
      </c>
      <c r="K19" s="57">
        <f>K!K21</f>
        <v>0.43745856579047998</v>
      </c>
      <c r="L19" s="57">
        <f>K!L21</f>
        <v>5.4774923661108437</v>
      </c>
      <c r="M19" s="57">
        <f>Sheet5!H21</f>
        <v>-3.333331992098465</v>
      </c>
      <c r="N19" s="78">
        <f>Sheet5!I21</f>
        <v>1</v>
      </c>
      <c r="O19" s="57">
        <f t="shared" si="0"/>
        <v>9.6181878844882007</v>
      </c>
      <c r="P19" s="57">
        <f t="shared" si="2"/>
        <v>92.509538181315605</v>
      </c>
      <c r="Q19" s="57">
        <f t="shared" si="1"/>
        <v>92.509538181315605</v>
      </c>
    </row>
    <row r="20" spans="1:17" x14ac:dyDescent="0.4">
      <c r="A20" s="57" t="str">
        <f>K!A22</f>
        <v>5-3</v>
      </c>
      <c r="B20" s="57">
        <f>K!B22</f>
        <v>0</v>
      </c>
      <c r="C20" s="57">
        <f>K!C22</f>
        <v>0</v>
      </c>
      <c r="D20" s="57">
        <f>K!D22</f>
        <v>0</v>
      </c>
      <c r="E20" s="57">
        <f>K!E22</f>
        <v>0</v>
      </c>
      <c r="F20" s="57">
        <f>K!F22</f>
        <v>-1</v>
      </c>
      <c r="G20" s="57">
        <f>K!G22</f>
        <v>5.6693453347263771</v>
      </c>
      <c r="H20" s="57">
        <f>K!H22</f>
        <v>-7.5075800960835526</v>
      </c>
      <c r="I20" s="57">
        <f>K!I22</f>
        <v>0</v>
      </c>
      <c r="J20" s="57">
        <f>K!J22</f>
        <v>0</v>
      </c>
      <c r="K20" s="57">
        <f>K!K22</f>
        <v>-5.6693453347263771</v>
      </c>
      <c r="L20" s="57">
        <f>K!L22</f>
        <v>7.5075800960835526</v>
      </c>
      <c r="M20" s="57">
        <f>Sheet5!H22</f>
        <v>2.683319999835021</v>
      </c>
      <c r="N20" s="78">
        <f>Sheet5!I22</f>
        <v>1</v>
      </c>
      <c r="O20" s="57">
        <f t="shared" si="0"/>
        <v>-3.7395976364716299</v>
      </c>
      <c r="P20" s="57">
        <f t="shared" si="2"/>
        <v>13.984590482704201</v>
      </c>
      <c r="Q20" s="57">
        <f t="shared" si="1"/>
        <v>13.984590482704201</v>
      </c>
    </row>
    <row r="21" spans="1:17" x14ac:dyDescent="0.4">
      <c r="A21" s="57" t="str">
        <f>K!A23</f>
        <v>5-2</v>
      </c>
      <c r="B21" s="57">
        <f>K!B23</f>
        <v>0</v>
      </c>
      <c r="C21" s="57">
        <f>K!C23</f>
        <v>0</v>
      </c>
      <c r="D21" s="57">
        <f>K!D23</f>
        <v>0</v>
      </c>
      <c r="E21" s="57">
        <f>K!E23</f>
        <v>0</v>
      </c>
      <c r="F21" s="57">
        <f>K!F23</f>
        <v>-1</v>
      </c>
      <c r="G21" s="57">
        <f>K!G23</f>
        <v>0</v>
      </c>
      <c r="H21" s="57">
        <f>K!H23</f>
        <v>0</v>
      </c>
      <c r="I21" s="57">
        <f>K!I23</f>
        <v>0</v>
      </c>
      <c r="J21" s="57">
        <f>K!J23</f>
        <v>0</v>
      </c>
      <c r="K21" s="57">
        <f>K!K23</f>
        <v>-5.1810842248100935</v>
      </c>
      <c r="L21" s="57">
        <f>K!L23</f>
        <v>2.2969784831421247</v>
      </c>
      <c r="M21" s="57">
        <f>Sheet5!H23</f>
        <v>0.65001199195648951</v>
      </c>
      <c r="N21" s="78">
        <f>Sheet5!I23</f>
        <v>1</v>
      </c>
      <c r="O21" s="57">
        <f t="shared" si="0"/>
        <v>-5.8785902452539842</v>
      </c>
      <c r="P21" s="57">
        <f t="shared" si="2"/>
        <v>34.557823271595296</v>
      </c>
      <c r="Q21" s="57">
        <f t="shared" si="1"/>
        <v>34.557823271595296</v>
      </c>
    </row>
    <row r="22" spans="1:17" x14ac:dyDescent="0.4">
      <c r="A22" s="57" t="str">
        <f>K!A26</f>
        <v>1-3</v>
      </c>
      <c r="B22" s="57">
        <f>K!B26</f>
        <v>0</v>
      </c>
      <c r="C22" s="57">
        <f>K!C26</f>
        <v>0</v>
      </c>
      <c r="D22" s="57">
        <f>K!D26</f>
        <v>0</v>
      </c>
      <c r="E22" s="57">
        <f>K!E26</f>
        <v>0</v>
      </c>
      <c r="F22" s="57">
        <f>K!F26</f>
        <v>0</v>
      </c>
      <c r="G22" s="57">
        <f>K!G26</f>
        <v>0.77626615060245829</v>
      </c>
      <c r="H22" s="57">
        <f>K!H26</f>
        <v>0.63040531678344969</v>
      </c>
      <c r="I22" s="57">
        <f>K!I26</f>
        <v>0</v>
      </c>
      <c r="J22" s="57">
        <f>K!J26</f>
        <v>0</v>
      </c>
      <c r="K22" s="57">
        <f>K!K26</f>
        <v>0</v>
      </c>
      <c r="L22" s="57">
        <f>K!L26</f>
        <v>0</v>
      </c>
      <c r="M22" s="57">
        <f>Sheet5!H25</f>
        <v>0.37016573666278418</v>
      </c>
      <c r="N22" s="78">
        <f>Sheet5!I25</f>
        <v>7192.4604325212631</v>
      </c>
      <c r="O22" s="57">
        <f t="shared" si="0"/>
        <v>0.36463128090304292</v>
      </c>
      <c r="P22" s="57">
        <f t="shared" si="2"/>
        <v>0.13295597101299378</v>
      </c>
      <c r="Q22" s="57">
        <f t="shared" si="1"/>
        <v>956.28056077840176</v>
      </c>
    </row>
    <row r="23" spans="1:17" x14ac:dyDescent="0.4">
      <c r="A23" s="57" t="str">
        <f>K!A27</f>
        <v>1-4</v>
      </c>
      <c r="B23" s="57">
        <f>K!B27</f>
        <v>0</v>
      </c>
      <c r="C23" s="57">
        <f>K!C27</f>
        <v>0</v>
      </c>
      <c r="D23" s="57">
        <f>K!D27</f>
        <v>0</v>
      </c>
      <c r="E23" s="57">
        <f>K!E27</f>
        <v>0</v>
      </c>
      <c r="F23" s="57">
        <f>K!F27</f>
        <v>0</v>
      </c>
      <c r="G23" s="57">
        <f>K!G27</f>
        <v>0</v>
      </c>
      <c r="H23" s="57">
        <f>K!H27</f>
        <v>0</v>
      </c>
      <c r="I23" s="57">
        <f>K!I27</f>
        <v>-8.5735806872179729E-2</v>
      </c>
      <c r="J23" s="57">
        <f>K!J27</f>
        <v>0.99631790680483923</v>
      </c>
      <c r="K23" s="57">
        <f>K!K27</f>
        <v>0</v>
      </c>
      <c r="L23" s="57">
        <f>K!L27</f>
        <v>0</v>
      </c>
      <c r="M23" s="57">
        <f>Sheet5!H26</f>
        <v>2.0058820867416216</v>
      </c>
      <c r="N23" s="78">
        <f>Sheet5!I26</f>
        <v>18412.698707393985</v>
      </c>
      <c r="O23" s="57">
        <f t="shared" si="0"/>
        <v>0.10791504035505861</v>
      </c>
      <c r="P23" s="57">
        <f t="shared" si="2"/>
        <v>1.1645655934833929E-2</v>
      </c>
      <c r="Q23" s="57">
        <f t="shared" si="1"/>
        <v>214.42795397807177</v>
      </c>
    </row>
    <row r="24" spans="1:17" x14ac:dyDescent="0.4">
      <c r="A24" s="57" t="str">
        <f>K!A29</f>
        <v>2-5</v>
      </c>
      <c r="B24" s="57">
        <f>K!B29</f>
        <v>0</v>
      </c>
      <c r="C24" s="57">
        <f>K!C29</f>
        <v>0</v>
      </c>
      <c r="D24" s="57">
        <f>K!D29</f>
        <v>0</v>
      </c>
      <c r="E24" s="57">
        <f>K!E29</f>
        <v>0</v>
      </c>
      <c r="F24" s="57">
        <f>K!F29</f>
        <v>0</v>
      </c>
      <c r="G24" s="57">
        <f>K!G29</f>
        <v>0</v>
      </c>
      <c r="H24" s="57">
        <f>K!H29</f>
        <v>0</v>
      </c>
      <c r="I24" s="57">
        <f>K!I29</f>
        <v>0</v>
      </c>
      <c r="J24" s="57">
        <f>K!J29</f>
        <v>0</v>
      </c>
      <c r="K24" s="57">
        <f>K!K29</f>
        <v>0.40529634659425895</v>
      </c>
      <c r="L24" s="57">
        <f>K!L29</f>
        <v>0.91418535945252721</v>
      </c>
      <c r="M24" s="57">
        <f>Sheet5!H27</f>
        <v>-0.81093292236346315</v>
      </c>
      <c r="N24" s="78">
        <f>Sheet5!I27</f>
        <v>2001.1386108655111</v>
      </c>
      <c r="O24" s="57">
        <f t="shared" si="0"/>
        <v>-0.63872007735833725</v>
      </c>
      <c r="P24" s="57">
        <f t="shared" si="2"/>
        <v>0.40796333722064032</v>
      </c>
      <c r="Q24" s="57">
        <f t="shared" si="1"/>
        <v>816.39118592977024</v>
      </c>
    </row>
    <row r="25" spans="1:17" x14ac:dyDescent="0.4">
      <c r="A25" s="57" t="str">
        <f>K!A30</f>
        <v>2-3</v>
      </c>
      <c r="B25" s="57">
        <f>K!B30</f>
        <v>0</v>
      </c>
      <c r="C25" s="57">
        <f>K!C30</f>
        <v>0</v>
      </c>
      <c r="D25" s="57">
        <f>K!D30</f>
        <v>0</v>
      </c>
      <c r="E25" s="57">
        <f>K!E30</f>
        <v>0</v>
      </c>
      <c r="F25" s="57">
        <f>K!F30</f>
        <v>0</v>
      </c>
      <c r="G25" s="57">
        <f>K!G30</f>
        <v>-0.13563423641757291</v>
      </c>
      <c r="H25" s="57">
        <f>K!H30</f>
        <v>0.9907589787185489</v>
      </c>
      <c r="I25" s="57">
        <f>K!I30</f>
        <v>0</v>
      </c>
      <c r="J25" s="57">
        <f>K!J30</f>
        <v>0</v>
      </c>
      <c r="K25" s="57">
        <f>K!K30</f>
        <v>0</v>
      </c>
      <c r="L25" s="57">
        <f>K!L30</f>
        <v>0</v>
      </c>
      <c r="M25" s="57">
        <f>Sheet5!H28</f>
        <v>0.31016379150059947</v>
      </c>
      <c r="N25" s="78">
        <f>Sheet5!I28</f>
        <v>98055.791932410037</v>
      </c>
      <c r="O25" s="57">
        <f t="shared" si="0"/>
        <v>-7.0675639278665492E-2</v>
      </c>
      <c r="P25" s="57">
        <f t="shared" si="2"/>
        <v>4.9950459874480444E-3</v>
      </c>
      <c r="Q25" s="57">
        <f t="shared" si="1"/>
        <v>489.7931900380251</v>
      </c>
    </row>
    <row r="26" spans="1:17" x14ac:dyDescent="0.4">
      <c r="A26" s="57" t="str">
        <f>K!A31</f>
        <v>2-4</v>
      </c>
      <c r="B26" s="57">
        <f>K!B31</f>
        <v>0</v>
      </c>
      <c r="C26" s="57">
        <f>K!C31</f>
        <v>0</v>
      </c>
      <c r="D26" s="57">
        <f>K!D31</f>
        <v>0</v>
      </c>
      <c r="E26" s="57">
        <f>K!E31</f>
        <v>0</v>
      </c>
      <c r="F26" s="57">
        <f>K!F31</f>
        <v>0</v>
      </c>
      <c r="G26" s="57">
        <f>K!G31</f>
        <v>0</v>
      </c>
      <c r="H26" s="57">
        <f>K!H31</f>
        <v>0</v>
      </c>
      <c r="I26" s="57">
        <f>K!I31</f>
        <v>-0.53008021807935224</v>
      </c>
      <c r="J26" s="57">
        <f>K!J31</f>
        <v>0.847947499790492</v>
      </c>
      <c r="K26" s="57">
        <f>K!K31</f>
        <v>0</v>
      </c>
      <c r="L26" s="57">
        <f>K!L31</f>
        <v>0</v>
      </c>
      <c r="M26" s="57">
        <f>Sheet5!H29</f>
        <v>1.4470388054996874</v>
      </c>
      <c r="N26" s="78">
        <f>Sheet5!I29</f>
        <v>1836.1694001774742</v>
      </c>
      <c r="O26" s="57">
        <f t="shared" si="0"/>
        <v>0.27072878299912428</v>
      </c>
      <c r="P26" s="57">
        <f t="shared" si="2"/>
        <v>7.3294073944186924E-2</v>
      </c>
      <c r="Q26" s="57">
        <f t="shared" si="1"/>
        <v>134.58033579066114</v>
      </c>
    </row>
    <row r="27" spans="1:17" x14ac:dyDescent="0.4">
      <c r="A27" s="57" t="str">
        <f>K!A32</f>
        <v>3-4</v>
      </c>
      <c r="B27" s="57">
        <f>K!B32</f>
        <v>0</v>
      </c>
      <c r="C27" s="57">
        <f>K!C32</f>
        <v>0</v>
      </c>
      <c r="D27" s="57">
        <f>K!D32</f>
        <v>0</v>
      </c>
      <c r="E27" s="57">
        <f>K!E32</f>
        <v>0</v>
      </c>
      <c r="F27" s="57">
        <f>K!F32</f>
        <v>0</v>
      </c>
      <c r="G27" s="57">
        <f>K!G32</f>
        <v>0.775829526218907</v>
      </c>
      <c r="H27" s="57">
        <f>K!H32</f>
        <v>-0.63094258553924398</v>
      </c>
      <c r="I27" s="57">
        <f>K!I32</f>
        <v>-0.775829526218907</v>
      </c>
      <c r="J27" s="57">
        <f>K!J32</f>
        <v>0.63094258553924398</v>
      </c>
      <c r="K27" s="57">
        <f>K!K32</f>
        <v>0</v>
      </c>
      <c r="L27" s="57">
        <f>K!L32</f>
        <v>0</v>
      </c>
      <c r="M27" s="57">
        <f>Sheet5!H30</f>
        <v>5.154769527962344E-2</v>
      </c>
      <c r="N27" s="78">
        <f>Sheet5!I30</f>
        <v>662857.15342599247</v>
      </c>
      <c r="O27" s="57">
        <f t="shared" si="0"/>
        <v>-2.5623270953185617E-2</v>
      </c>
      <c r="P27" s="57">
        <f t="shared" si="2"/>
        <v>6.5655201434036573E-4</v>
      </c>
      <c r="Q27" s="57">
        <f t="shared" si="1"/>
        <v>435.20019930175619</v>
      </c>
    </row>
    <row r="28" spans="1:17" x14ac:dyDescent="0.4">
      <c r="A28" s="57" t="str">
        <f>K!A33</f>
        <v>3-1</v>
      </c>
      <c r="B28" s="57">
        <f>K!B33</f>
        <v>0</v>
      </c>
      <c r="C28" s="57">
        <f>K!C33</f>
        <v>0</v>
      </c>
      <c r="D28" s="57">
        <f>K!D33</f>
        <v>0</v>
      </c>
      <c r="E28" s="57">
        <f>K!E33</f>
        <v>0</v>
      </c>
      <c r="F28" s="57">
        <f>K!F33</f>
        <v>0</v>
      </c>
      <c r="G28" s="57">
        <f>K!G33</f>
        <v>0.77626615060256832</v>
      </c>
      <c r="H28" s="57">
        <f>K!H33</f>
        <v>0.63040531678331424</v>
      </c>
      <c r="I28" s="57">
        <f>K!I33</f>
        <v>0</v>
      </c>
      <c r="J28" s="57">
        <f>K!J33</f>
        <v>0</v>
      </c>
      <c r="K28" s="57">
        <f>K!K33</f>
        <v>0</v>
      </c>
      <c r="L28" s="57">
        <f>K!L33</f>
        <v>0</v>
      </c>
      <c r="M28" s="57">
        <f>Sheet5!H31</f>
        <v>-0.10983426333496027</v>
      </c>
      <c r="N28" s="78">
        <f>Sheet5!I31</f>
        <v>7192.4604325212631</v>
      </c>
      <c r="O28" s="57">
        <f t="shared" si="0"/>
        <v>-0.11536871909462434</v>
      </c>
      <c r="P28" s="57">
        <f t="shared" si="2"/>
        <v>1.3309941345534339E-2</v>
      </c>
      <c r="Q28" s="57">
        <f t="shared" si="1"/>
        <v>95.73122648693456</v>
      </c>
    </row>
    <row r="29" spans="1:17" x14ac:dyDescent="0.4">
      <c r="A29" s="57" t="str">
        <f>K!A34</f>
        <v>3-2</v>
      </c>
      <c r="B29" s="57">
        <f>K!B34</f>
        <v>0</v>
      </c>
      <c r="C29" s="57">
        <f>K!C34</f>
        <v>0</v>
      </c>
      <c r="D29" s="57">
        <f>K!D34</f>
        <v>0</v>
      </c>
      <c r="E29" s="57">
        <f>K!E34</f>
        <v>0</v>
      </c>
      <c r="F29" s="57">
        <f>K!F34</f>
        <v>0</v>
      </c>
      <c r="G29" s="57">
        <f>K!G34</f>
        <v>-0.13563423641757302</v>
      </c>
      <c r="H29" s="57">
        <f>K!H34</f>
        <v>0.99075897871854879</v>
      </c>
      <c r="I29" s="57">
        <f>K!I34</f>
        <v>0</v>
      </c>
      <c r="J29" s="57">
        <f>K!J34</f>
        <v>0</v>
      </c>
      <c r="K29" s="57">
        <f>K!K34</f>
        <v>0</v>
      </c>
      <c r="L29" s="57">
        <f>K!L34</f>
        <v>0</v>
      </c>
      <c r="M29" s="57">
        <f>Sheet5!H32</f>
        <v>0.44016379149979912</v>
      </c>
      <c r="N29" s="78">
        <f>Sheet5!I32</f>
        <v>98055.791932410037</v>
      </c>
      <c r="O29" s="57">
        <f t="shared" si="0"/>
        <v>5.9324360720534097E-2</v>
      </c>
      <c r="P29" s="57">
        <f t="shared" si="2"/>
        <v>3.5193797749000491E-3</v>
      </c>
      <c r="Q29" s="57">
        <f t="shared" si="1"/>
        <v>345.09557093873127</v>
      </c>
    </row>
    <row r="30" spans="1:17" x14ac:dyDescent="0.4">
      <c r="A30" s="57" t="str">
        <f>K!A35</f>
        <v>3-5</v>
      </c>
      <c r="B30" s="57">
        <f>K!B35</f>
        <v>0</v>
      </c>
      <c r="C30" s="57">
        <f>K!C35</f>
        <v>0</v>
      </c>
      <c r="D30" s="57">
        <f>K!D35</f>
        <v>0</v>
      </c>
      <c r="E30" s="57">
        <f>K!E35</f>
        <v>0</v>
      </c>
      <c r="F30" s="57">
        <f>K!F35</f>
        <v>0</v>
      </c>
      <c r="G30" s="57">
        <f>K!G35</f>
        <v>-0.7980249638719572</v>
      </c>
      <c r="H30" s="57">
        <f>K!H35</f>
        <v>-0.60262439133938261</v>
      </c>
      <c r="I30" s="57">
        <f>K!I35</f>
        <v>0</v>
      </c>
      <c r="J30" s="57">
        <f>K!J35</f>
        <v>0</v>
      </c>
      <c r="K30" s="57">
        <f>K!K35</f>
        <v>0.7980249638719572</v>
      </c>
      <c r="L30" s="57">
        <f>K!L35</f>
        <v>0.60262439133938261</v>
      </c>
      <c r="M30" s="57">
        <f>Sheet5!H33</f>
        <v>-0.98156521609780611</v>
      </c>
      <c r="N30" s="78">
        <f>Sheet5!I33</f>
        <v>84548.106306532805</v>
      </c>
      <c r="O30" s="57">
        <f t="shared" si="0"/>
        <v>7.7216632942987085E-2</v>
      </c>
      <c r="P30" s="57">
        <f t="shared" si="2"/>
        <v>5.9624084030519987E-3</v>
      </c>
      <c r="Q30" s="57">
        <f t="shared" si="1"/>
        <v>504.11033950420489</v>
      </c>
    </row>
    <row r="31" spans="1:17" x14ac:dyDescent="0.4">
      <c r="A31" s="57" t="str">
        <f>K!A36</f>
        <v>4-1</v>
      </c>
      <c r="B31" s="57">
        <f>K!B36</f>
        <v>0</v>
      </c>
      <c r="C31" s="57">
        <f>K!C36</f>
        <v>0</v>
      </c>
      <c r="D31" s="57">
        <f>K!D36</f>
        <v>0</v>
      </c>
      <c r="E31" s="57">
        <f>K!E36</f>
        <v>0</v>
      </c>
      <c r="F31" s="57">
        <f>K!F36</f>
        <v>0</v>
      </c>
      <c r="G31" s="57">
        <f>K!G36</f>
        <v>0</v>
      </c>
      <c r="H31" s="57">
        <f>K!H36</f>
        <v>0</v>
      </c>
      <c r="I31" s="57">
        <f>K!I36</f>
        <v>-8.5735806820707375E-2</v>
      </c>
      <c r="J31" s="57">
        <f>K!J36</f>
        <v>0.99631790680926857</v>
      </c>
      <c r="K31" s="57">
        <f>K!K36</f>
        <v>0</v>
      </c>
      <c r="L31" s="57">
        <f>K!L36</f>
        <v>0</v>
      </c>
      <c r="M31" s="57">
        <f>Sheet5!H34</f>
        <v>1.7058820867441682</v>
      </c>
      <c r="N31" s="78">
        <f>Sheet5!I34</f>
        <v>18412.698707393985</v>
      </c>
      <c r="O31" s="57">
        <f t="shared" si="0"/>
        <v>-0.19208495970063311</v>
      </c>
      <c r="P31" s="57">
        <f t="shared" si="2"/>
        <v>3.6896631743193846E-2</v>
      </c>
      <c r="Q31" s="57">
        <f t="shared" si="1"/>
        <v>679.36656360509721</v>
      </c>
    </row>
    <row r="32" spans="1:17" x14ac:dyDescent="0.4">
      <c r="A32" s="57" t="str">
        <f>K!A37</f>
        <v>4-2</v>
      </c>
      <c r="B32" s="57">
        <f>K!B37</f>
        <v>0</v>
      </c>
      <c r="C32" s="57">
        <f>K!C37</f>
        <v>0</v>
      </c>
      <c r="D32" s="57">
        <f>K!D37</f>
        <v>0</v>
      </c>
      <c r="E32" s="57">
        <f>K!E37</f>
        <v>0</v>
      </c>
      <c r="F32" s="57">
        <f>K!F37</f>
        <v>0</v>
      </c>
      <c r="G32" s="57">
        <f>K!G37</f>
        <v>0</v>
      </c>
      <c r="H32" s="57">
        <f>K!H37</f>
        <v>0</v>
      </c>
      <c r="I32" s="57">
        <f>K!I37</f>
        <v>-0.53008021807935246</v>
      </c>
      <c r="J32" s="57">
        <f>K!J37</f>
        <v>0.84794749979049178</v>
      </c>
      <c r="K32" s="57">
        <f>K!K37</f>
        <v>0</v>
      </c>
      <c r="L32" s="57">
        <f>K!L37</f>
        <v>0</v>
      </c>
      <c r="M32" s="57">
        <f>Sheet5!H35</f>
        <v>2.3970388054931391</v>
      </c>
      <c r="N32" s="78">
        <f>Sheet5!I35</f>
        <v>1836.1694001774742</v>
      </c>
      <c r="O32" s="57">
        <f t="shared" si="0"/>
        <v>1.2207287829925764</v>
      </c>
      <c r="P32" s="57">
        <f t="shared" si="2"/>
        <v>1.4901787616265365</v>
      </c>
      <c r="Q32" s="57">
        <f t="shared" si="1"/>
        <v>2736.220642893009</v>
      </c>
    </row>
    <row r="33" spans="1:17" x14ac:dyDescent="0.4">
      <c r="A33" s="57" t="str">
        <f>K!A38</f>
        <v>4-3</v>
      </c>
      <c r="B33" s="57">
        <f>K!B38</f>
        <v>0</v>
      </c>
      <c r="C33" s="57">
        <f>K!C38</f>
        <v>0</v>
      </c>
      <c r="D33" s="57">
        <f>K!D38</f>
        <v>0</v>
      </c>
      <c r="E33" s="57">
        <f>K!E38</f>
        <v>0</v>
      </c>
      <c r="F33" s="57">
        <f>K!F38</f>
        <v>0</v>
      </c>
      <c r="G33" s="57">
        <f>K!G38</f>
        <v>0.7758295262640561</v>
      </c>
      <c r="H33" s="57">
        <f>K!H38</f>
        <v>-0.63094258548372706</v>
      </c>
      <c r="I33" s="57">
        <f>K!I38</f>
        <v>-0.7758295262640561</v>
      </c>
      <c r="J33" s="57">
        <f>K!J38</f>
        <v>0.63094258548372706</v>
      </c>
      <c r="K33" s="57">
        <f>K!K38</f>
        <v>0</v>
      </c>
      <c r="L33" s="57">
        <f>K!L38</f>
        <v>0</v>
      </c>
      <c r="M33" s="57">
        <f>Sheet5!H36</f>
        <v>0.10154769528071483</v>
      </c>
      <c r="N33" s="78">
        <f>Sheet5!I36</f>
        <v>662857.15342599247</v>
      </c>
      <c r="O33" s="57">
        <f t="shared" si="0"/>
        <v>2.4376729194754532E-2</v>
      </c>
      <c r="P33" s="57">
        <f t="shared" si="2"/>
        <v>5.9422492623439796E-4</v>
      </c>
      <c r="Q33" s="57">
        <f t="shared" si="1"/>
        <v>393.88624309850337</v>
      </c>
    </row>
    <row r="34" spans="1:17" x14ac:dyDescent="0.4">
      <c r="A34" s="57" t="str">
        <f>K!A39</f>
        <v>4-5</v>
      </c>
      <c r="B34" s="57">
        <f>K!B39</f>
        <v>0</v>
      </c>
      <c r="C34" s="57">
        <f>K!C39</f>
        <v>0</v>
      </c>
      <c r="D34" s="57">
        <f>K!D39</f>
        <v>0</v>
      </c>
      <c r="E34" s="57">
        <f>K!E39</f>
        <v>0</v>
      </c>
      <c r="F34" s="57">
        <f>K!F39</f>
        <v>0</v>
      </c>
      <c r="G34" s="57">
        <f>K!G39</f>
        <v>0</v>
      </c>
      <c r="H34" s="57">
        <f>K!H39</f>
        <v>0</v>
      </c>
      <c r="I34" s="57">
        <f>K!I39</f>
        <v>-0.99682579220130507</v>
      </c>
      <c r="J34" s="57">
        <f>K!J39</f>
        <v>7.9613692303777531E-2</v>
      </c>
      <c r="K34" s="57">
        <f>K!K39</f>
        <v>0.99682579220130507</v>
      </c>
      <c r="L34" s="57">
        <f>K!L39</f>
        <v>-7.9613692303777531E-2</v>
      </c>
      <c r="M34" s="57">
        <f>Sheet5!H37</f>
        <v>-2.5681674705583646</v>
      </c>
      <c r="N34" s="78">
        <f>Sheet5!I37</f>
        <v>64732.143895144436</v>
      </c>
      <c r="O34" s="57">
        <f t="shared" si="0"/>
        <v>7.3367240361318586E-2</v>
      </c>
      <c r="P34" s="57">
        <f t="shared" si="2"/>
        <v>5.3827519582354951E-3</v>
      </c>
      <c r="Q34" s="57">
        <f t="shared" si="1"/>
        <v>348.43707431237056</v>
      </c>
    </row>
    <row r="35" spans="1:17" x14ac:dyDescent="0.4">
      <c r="A35" s="57" t="str">
        <f>K!A40</f>
        <v>5-4</v>
      </c>
      <c r="B35" s="57">
        <f>K!B40</f>
        <v>0</v>
      </c>
      <c r="C35" s="57">
        <f>K!C40</f>
        <v>0</v>
      </c>
      <c r="D35" s="57">
        <f>K!D40</f>
        <v>0</v>
      </c>
      <c r="E35" s="57">
        <f>K!E40</f>
        <v>0</v>
      </c>
      <c r="F35" s="57">
        <f>K!F40</f>
        <v>0</v>
      </c>
      <c r="G35" s="57">
        <f>K!G40</f>
        <v>0</v>
      </c>
      <c r="H35" s="57">
        <f>K!H40</f>
        <v>0</v>
      </c>
      <c r="I35" s="57">
        <f>K!I40</f>
        <v>-0.99682579220130507</v>
      </c>
      <c r="J35" s="57">
        <f>K!J40</f>
        <v>7.961369230377785E-2</v>
      </c>
      <c r="K35" s="57">
        <f>K!K40</f>
        <v>0.99682579220130507</v>
      </c>
      <c r="L35" s="57">
        <f>K!L40</f>
        <v>-7.961369230377785E-2</v>
      </c>
      <c r="M35" s="57">
        <f>Sheet5!H38</f>
        <v>-2.7281674705545811</v>
      </c>
      <c r="N35" s="78">
        <f>Sheet5!I38</f>
        <v>64732.143895144436</v>
      </c>
      <c r="O35" s="57">
        <f t="shared" si="0"/>
        <v>-8.6632759634898804E-2</v>
      </c>
      <c r="P35" s="57">
        <f t="shared" si="2"/>
        <v>7.5052350419581512E-3</v>
      </c>
      <c r="Q35" s="57">
        <f t="shared" si="1"/>
        <v>485.82995470291542</v>
      </c>
    </row>
    <row r="36" spans="1:17" x14ac:dyDescent="0.4">
      <c r="A36" s="57" t="str">
        <f>K!A41</f>
        <v>5-3</v>
      </c>
      <c r="B36" s="57">
        <f>K!B41</f>
        <v>0</v>
      </c>
      <c r="C36" s="57">
        <f>K!C41</f>
        <v>0</v>
      </c>
      <c r="D36" s="57">
        <f>K!D41</f>
        <v>0</v>
      </c>
      <c r="E36" s="57">
        <f>K!E41</f>
        <v>0</v>
      </c>
      <c r="F36" s="57">
        <f>K!F41</f>
        <v>0</v>
      </c>
      <c r="G36" s="57">
        <f>K!G41</f>
        <v>-0.79802496390308997</v>
      </c>
      <c r="H36" s="57">
        <f>K!H41</f>
        <v>-0.60262439129815515</v>
      </c>
      <c r="I36" s="57">
        <f>K!I41</f>
        <v>0</v>
      </c>
      <c r="J36" s="57">
        <f>K!J41</f>
        <v>0</v>
      </c>
      <c r="K36" s="57">
        <f>K!K41</f>
        <v>0.79802496390308997</v>
      </c>
      <c r="L36" s="57">
        <f>K!L41</f>
        <v>0.60262439129815515</v>
      </c>
      <c r="M36" s="57">
        <f>Sheet5!H39</f>
        <v>-1.121565216099043</v>
      </c>
      <c r="N36" s="78">
        <f>Sheet5!I39</f>
        <v>84548.106306532805</v>
      </c>
      <c r="O36" s="57">
        <f t="shared" si="0"/>
        <v>-6.2783366999941137E-2</v>
      </c>
      <c r="P36" s="57">
        <f t="shared" si="2"/>
        <v>3.9417511718492981E-3</v>
      </c>
      <c r="Q36" s="57">
        <f t="shared" si="1"/>
        <v>333.26759711141472</v>
      </c>
    </row>
    <row r="37" spans="1:17" x14ac:dyDescent="0.4">
      <c r="A37" s="57" t="str">
        <f>K!A42</f>
        <v>5-2</v>
      </c>
      <c r="B37" s="57">
        <f>K!B42</f>
        <v>0</v>
      </c>
      <c r="C37" s="57">
        <f>K!C42</f>
        <v>0</v>
      </c>
      <c r="D37" s="57">
        <f>K!D42</f>
        <v>0</v>
      </c>
      <c r="E37" s="57">
        <f>K!E42</f>
        <v>0</v>
      </c>
      <c r="F37" s="57">
        <f>K!F42</f>
        <v>0</v>
      </c>
      <c r="G37" s="57">
        <f>K!G42</f>
        <v>0</v>
      </c>
      <c r="H37" s="57">
        <f>K!H42</f>
        <v>0</v>
      </c>
      <c r="I37" s="57">
        <f>K!I42</f>
        <v>0</v>
      </c>
      <c r="J37" s="57">
        <f>K!J42</f>
        <v>0</v>
      </c>
      <c r="K37" s="57">
        <f>K!K42</f>
        <v>0.40529634652916019</v>
      </c>
      <c r="L37" s="57">
        <f>K!L42</f>
        <v>0.91418535948138813</v>
      </c>
      <c r="M37" s="57">
        <f>Sheet5!H40</f>
        <v>9.9067077635481837E-2</v>
      </c>
      <c r="N37" s="78">
        <f>Sheet5!I40</f>
        <v>2001.1386108655111</v>
      </c>
      <c r="O37" s="57">
        <f t="shared" si="0"/>
        <v>0.27127992250586574</v>
      </c>
      <c r="P37" s="57">
        <f t="shared" si="2"/>
        <v>7.359279635478852E-2</v>
      </c>
      <c r="Q37" s="57">
        <f t="shared" si="1"/>
        <v>147.26938626712993</v>
      </c>
    </row>
    <row r="39" spans="1:17" x14ac:dyDescent="0.4">
      <c r="P39" s="57" t="s">
        <v>109</v>
      </c>
      <c r="Q39" s="57">
        <f>SUM(Q4:Q37)</f>
        <v>10007.635740793758</v>
      </c>
    </row>
    <row r="40" spans="1:17" x14ac:dyDescent="0.4">
      <c r="P40" s="70" t="s">
        <v>110</v>
      </c>
      <c r="Q40" s="57">
        <f>SQRT(Q39/15)</f>
        <v>25.829744792640078</v>
      </c>
    </row>
  </sheetData>
  <mergeCells count="1">
    <mergeCell ref="A1:Q1"/>
  </mergeCells>
  <pageMargins left="0.7" right="0.7" top="0.75" bottom="0.75" header="0.3" footer="0.3"/>
  <pageSetup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"/>
  <sheetViews>
    <sheetView workbookViewId="0">
      <selection activeCell="F17" sqref="F17"/>
    </sheetView>
  </sheetViews>
  <sheetFormatPr defaultRowHeight="14.6" x14ac:dyDescent="0.4"/>
  <cols>
    <col min="10" max="10" width="7.53515625" bestFit="1" customWidth="1"/>
    <col min="11" max="11" width="6.23046875" customWidth="1"/>
    <col min="12" max="15" width="12.69140625" bestFit="1" customWidth="1"/>
    <col min="16" max="16" width="12.84375" bestFit="1" customWidth="1"/>
    <col min="17" max="17" width="7.84375" customWidth="1"/>
    <col min="18" max="18" width="12.69140625" bestFit="1" customWidth="1"/>
    <col min="19" max="20" width="12" bestFit="1" customWidth="1"/>
    <col min="21" max="22" width="12.69140625" bestFit="1" customWidth="1"/>
    <col min="23" max="23" width="12" bestFit="1" customWidth="1"/>
    <col min="24" max="24" width="11.69140625" bestFit="1" customWidth="1"/>
  </cols>
  <sheetData>
    <row r="1" spans="1:24" x14ac:dyDescent="0.4">
      <c r="A1" s="67" t="s">
        <v>98</v>
      </c>
      <c r="B1" s="67"/>
      <c r="C1" s="67"/>
      <c r="D1" s="67"/>
      <c r="E1" s="67"/>
      <c r="F1" s="67"/>
      <c r="G1" s="67"/>
      <c r="H1" s="67"/>
      <c r="J1" s="66" t="s">
        <v>131</v>
      </c>
      <c r="K1" s="66"/>
      <c r="L1" s="66"/>
      <c r="M1" s="66"/>
      <c r="N1" s="66"/>
      <c r="O1" s="66"/>
    </row>
    <row r="2" spans="1:24" x14ac:dyDescent="0.4">
      <c r="A2" s="55"/>
      <c r="B2" s="55"/>
      <c r="C2" s="67" t="s">
        <v>122</v>
      </c>
      <c r="D2" s="67"/>
      <c r="E2" s="67" t="s">
        <v>123</v>
      </c>
      <c r="F2" s="67"/>
      <c r="G2" s="67" t="s">
        <v>124</v>
      </c>
      <c r="H2" s="67"/>
      <c r="L2" s="65" t="s">
        <v>123</v>
      </c>
      <c r="M2" s="65"/>
      <c r="N2" s="65" t="s">
        <v>124</v>
      </c>
      <c r="O2" s="65"/>
    </row>
    <row r="3" spans="1:24" x14ac:dyDescent="0.4">
      <c r="A3" s="55"/>
      <c r="B3" s="55"/>
      <c r="C3" s="55" t="s">
        <v>125</v>
      </c>
      <c r="D3" s="55" t="s">
        <v>126</v>
      </c>
      <c r="E3" s="55" t="s">
        <v>127</v>
      </c>
      <c r="F3" s="55" t="s">
        <v>129</v>
      </c>
      <c r="G3" s="55" t="s">
        <v>130</v>
      </c>
      <c r="H3" s="55" t="s">
        <v>128</v>
      </c>
      <c r="L3" s="55" t="s">
        <v>127</v>
      </c>
      <c r="M3" s="55" t="s">
        <v>129</v>
      </c>
      <c r="N3" s="55" t="s">
        <v>130</v>
      </c>
      <c r="O3" s="55" t="s">
        <v>128</v>
      </c>
      <c r="P3" s="20"/>
      <c r="Q3" s="21"/>
      <c r="R3" s="20"/>
      <c r="S3" s="21"/>
      <c r="T3" s="21"/>
      <c r="U3" s="20"/>
      <c r="V3" s="20"/>
      <c r="W3" s="20"/>
      <c r="X3" s="20"/>
    </row>
    <row r="4" spans="1:24" x14ac:dyDescent="0.4">
      <c r="A4" s="67" t="s">
        <v>122</v>
      </c>
      <c r="B4" s="55" t="s">
        <v>125</v>
      </c>
      <c r="C4" s="100">
        <f>now!A11</f>
        <v>8.2170689202457428E-5</v>
      </c>
      <c r="D4" s="100">
        <f>now!B11</f>
        <v>7.1723817476104788E-6</v>
      </c>
      <c r="E4" s="100">
        <f>now!C11</f>
        <v>8.5687999507235056E-5</v>
      </c>
      <c r="F4" s="100">
        <f>now!D11</f>
        <v>1.1420302803817123E-5</v>
      </c>
      <c r="G4" s="100">
        <f>now!E11</f>
        <v>8.5659225584087408E-5</v>
      </c>
      <c r="H4" s="100">
        <f>now!F11</f>
        <v>5.2789465173953116E-7</v>
      </c>
      <c r="J4" s="67" t="s">
        <v>123</v>
      </c>
      <c r="K4" s="55" t="s">
        <v>127</v>
      </c>
      <c r="L4" s="79">
        <f t="shared" ref="L4:O7" si="0">E6</f>
        <v>1.1360246958260357E-4</v>
      </c>
      <c r="M4" s="79">
        <f t="shared" si="0"/>
        <v>3.6249210638343151E-5</v>
      </c>
      <c r="N4" s="79">
        <f t="shared" si="0"/>
        <v>1.0889101698727205E-4</v>
      </c>
      <c r="O4" s="79">
        <f t="shared" si="0"/>
        <v>-2.8199103012655439E-5</v>
      </c>
    </row>
    <row r="5" spans="1:24" x14ac:dyDescent="0.4">
      <c r="A5" s="67"/>
      <c r="B5" s="55" t="s">
        <v>126</v>
      </c>
      <c r="C5" s="100">
        <f>now!A12</f>
        <v>7.1723817476104593E-6</v>
      </c>
      <c r="D5" s="100">
        <f>now!B12</f>
        <v>5.4538232129566713E-6</v>
      </c>
      <c r="E5" s="100">
        <f>now!C12</f>
        <v>3.5873424650619542E-6</v>
      </c>
      <c r="F5" s="100">
        <f>now!D12</f>
        <v>1.0006934734077339E-6</v>
      </c>
      <c r="G5" s="100">
        <f>now!E12</f>
        <v>4.4162363455848095E-6</v>
      </c>
      <c r="H5" s="100">
        <f>now!F12</f>
        <v>8.5583752825211455E-6</v>
      </c>
      <c r="J5" s="67"/>
      <c r="K5" s="55" t="s">
        <v>129</v>
      </c>
      <c r="L5" s="79">
        <f t="shared" si="0"/>
        <v>3.624921063834313E-5</v>
      </c>
      <c r="M5" s="79">
        <f t="shared" si="0"/>
        <v>3.1423751865706461E-5</v>
      </c>
      <c r="N5" s="79">
        <f t="shared" si="0"/>
        <v>3.1494937953055889E-5</v>
      </c>
      <c r="O5" s="79">
        <f t="shared" si="0"/>
        <v>-2.5000289373304826E-5</v>
      </c>
    </row>
    <row r="6" spans="1:24" x14ac:dyDescent="0.4">
      <c r="A6" s="67" t="s">
        <v>123</v>
      </c>
      <c r="B6" s="55" t="s">
        <v>127</v>
      </c>
      <c r="C6" s="100">
        <f>now!A13</f>
        <v>8.5687999507235043E-5</v>
      </c>
      <c r="D6" s="100">
        <f>now!B13</f>
        <v>3.5873424650619792E-6</v>
      </c>
      <c r="E6" s="100">
        <f>now!C13</f>
        <v>1.1360246958260357E-4</v>
      </c>
      <c r="F6" s="100">
        <f>now!D13</f>
        <v>3.6249210638343151E-5</v>
      </c>
      <c r="G6" s="100">
        <f>now!E13</f>
        <v>1.0889101698727205E-4</v>
      </c>
      <c r="H6" s="100">
        <f>now!F13</f>
        <v>-2.8199103012655439E-5</v>
      </c>
      <c r="J6" s="64" t="s">
        <v>124</v>
      </c>
      <c r="K6" s="55" t="s">
        <v>130</v>
      </c>
      <c r="L6" s="79">
        <f t="shared" si="0"/>
        <v>1.0889101698727205E-4</v>
      </c>
      <c r="M6" s="79">
        <f t="shared" si="0"/>
        <v>3.1494937953055909E-5</v>
      </c>
      <c r="N6" s="79">
        <f t="shared" si="0"/>
        <v>1.1146244499821421E-4</v>
      </c>
      <c r="O6" s="79">
        <f t="shared" si="0"/>
        <v>-2.9617146833067282E-5</v>
      </c>
    </row>
    <row r="7" spans="1:24" x14ac:dyDescent="0.4">
      <c r="A7" s="67"/>
      <c r="B7" s="55" t="s">
        <v>129</v>
      </c>
      <c r="C7" s="100">
        <f>now!A14</f>
        <v>1.1420302803817101E-5</v>
      </c>
      <c r="D7" s="100">
        <f>now!B14</f>
        <v>1.0006934734077351E-6</v>
      </c>
      <c r="E7" s="100">
        <f>now!C14</f>
        <v>3.624921063834313E-5</v>
      </c>
      <c r="F7" s="100">
        <f>now!D14</f>
        <v>3.1423751865706461E-5</v>
      </c>
      <c r="G7" s="100">
        <f>now!E14</f>
        <v>3.1494937953055889E-5</v>
      </c>
      <c r="H7" s="100">
        <f>now!F14</f>
        <v>-2.5000289373304826E-5</v>
      </c>
      <c r="J7" s="65"/>
      <c r="K7" s="55" t="s">
        <v>128</v>
      </c>
      <c r="L7" s="79">
        <f t="shared" si="0"/>
        <v>-2.8199103012655462E-5</v>
      </c>
      <c r="M7" s="79">
        <f t="shared" si="0"/>
        <v>-2.5000289373304837E-5</v>
      </c>
      <c r="N7" s="79">
        <f t="shared" si="0"/>
        <v>-2.9617146833067299E-5</v>
      </c>
      <c r="O7" s="79">
        <f t="shared" si="0"/>
        <v>6.0715079112814827E-5</v>
      </c>
    </row>
    <row r="8" spans="1:24" x14ac:dyDescent="0.4">
      <c r="A8" s="67" t="s">
        <v>124</v>
      </c>
      <c r="B8" s="55" t="s">
        <v>130</v>
      </c>
      <c r="C8" s="100">
        <f>now!A15</f>
        <v>8.5659225584087422E-5</v>
      </c>
      <c r="D8" s="100">
        <f>now!B15</f>
        <v>4.416236345584829E-6</v>
      </c>
      <c r="E8" s="100">
        <f>now!C15</f>
        <v>1.0889101698727205E-4</v>
      </c>
      <c r="F8" s="100">
        <f>now!D15</f>
        <v>3.1494937953055909E-5</v>
      </c>
      <c r="G8" s="100">
        <f>now!E15</f>
        <v>1.1146244499821421E-4</v>
      </c>
      <c r="H8" s="100">
        <f>now!F15</f>
        <v>-2.9617146833067282E-5</v>
      </c>
    </row>
    <row r="9" spans="1:24" x14ac:dyDescent="0.4">
      <c r="A9" s="67"/>
      <c r="B9" s="55" t="s">
        <v>128</v>
      </c>
      <c r="C9" s="100">
        <f>now!A16</f>
        <v>5.2789465173951422E-7</v>
      </c>
      <c r="D9" s="100">
        <f>now!B16</f>
        <v>8.5583752825211472E-6</v>
      </c>
      <c r="E9" s="100">
        <f>now!C16</f>
        <v>-2.8199103012655462E-5</v>
      </c>
      <c r="F9" s="100">
        <f>now!D16</f>
        <v>-2.5000289373304837E-5</v>
      </c>
      <c r="G9" s="100">
        <f>now!E16</f>
        <v>-2.9617146833067299E-5</v>
      </c>
      <c r="H9" s="100">
        <f>now!F16</f>
        <v>6.0715079112814827E-5</v>
      </c>
    </row>
    <row r="12" spans="1:24" x14ac:dyDescent="0.4">
      <c r="A12" s="63" t="s">
        <v>133</v>
      </c>
      <c r="B12" s="63"/>
      <c r="C12" s="63"/>
      <c r="D12" s="63"/>
      <c r="E12" s="63"/>
      <c r="F12" s="63"/>
      <c r="G12" s="63"/>
      <c r="L12" s="63" t="s">
        <v>132</v>
      </c>
      <c r="M12" s="63"/>
      <c r="N12" s="63"/>
      <c r="O12" s="63"/>
      <c r="P12" s="63"/>
      <c r="Q12" s="63"/>
      <c r="R12" s="63"/>
    </row>
    <row r="13" spans="1:24" x14ac:dyDescent="0.4">
      <c r="C13" s="62" t="s">
        <v>135</v>
      </c>
      <c r="D13" s="62"/>
      <c r="E13" s="62"/>
      <c r="F13" s="61">
        <f>'Своб.  '!$C$20</f>
        <v>6.2034872709750637</v>
      </c>
      <c r="G13" s="61"/>
      <c r="N13" s="68"/>
      <c r="O13" s="68"/>
      <c r="P13" s="68"/>
      <c r="Q13" s="69"/>
      <c r="R13" s="69"/>
    </row>
    <row r="14" spans="1:24" x14ac:dyDescent="0.4">
      <c r="C14" s="54"/>
      <c r="D14" s="53" t="s">
        <v>130</v>
      </c>
      <c r="E14" s="53" t="s">
        <v>128</v>
      </c>
      <c r="F14" s="53" t="s">
        <v>127</v>
      </c>
      <c r="G14" s="53" t="s">
        <v>129</v>
      </c>
      <c r="N14" s="54"/>
      <c r="O14" s="70" t="s">
        <v>34</v>
      </c>
      <c r="P14" s="57" t="s">
        <v>40</v>
      </c>
      <c r="Q14" s="70" t="s">
        <v>35</v>
      </c>
      <c r="R14" s="57" t="s">
        <v>41</v>
      </c>
    </row>
    <row r="15" spans="1:24" x14ac:dyDescent="0.4">
      <c r="C15" s="53" t="s">
        <v>134</v>
      </c>
      <c r="D15" s="54">
        <f>COS(F13)</f>
        <v>0.99682579220130507</v>
      </c>
      <c r="E15" s="54">
        <f>SIN(F13)</f>
        <v>-7.9613692303777531E-2</v>
      </c>
      <c r="F15" s="54">
        <f>-D15</f>
        <v>-0.99682579220130507</v>
      </c>
      <c r="G15" s="54">
        <f>-E15</f>
        <v>7.9613692303777531E-2</v>
      </c>
      <c r="N15" s="57" t="s">
        <v>134</v>
      </c>
      <c r="O15" s="54">
        <f>Sheet2!Q21</f>
        <v>-0.43745856579047998</v>
      </c>
      <c r="P15" s="54">
        <f>Sheet2!R21</f>
        <v>-5.4774923661108437</v>
      </c>
      <c r="Q15" s="54">
        <f>Sheet2!S21</f>
        <v>0.43745856579047998</v>
      </c>
      <c r="R15" s="54">
        <f>Sheet2!T21</f>
        <v>5.4774923661108437</v>
      </c>
    </row>
    <row r="16" spans="1:24" x14ac:dyDescent="0.4">
      <c r="A16" s="53"/>
      <c r="B16" s="53" t="s">
        <v>136</v>
      </c>
      <c r="C16" s="52"/>
      <c r="L16" s="57"/>
      <c r="M16" s="57" t="s">
        <v>136</v>
      </c>
      <c r="N16" s="56"/>
    </row>
    <row r="17" spans="1:18" x14ac:dyDescent="0.4">
      <c r="A17" s="53" t="s">
        <v>130</v>
      </c>
      <c r="B17" s="53">
        <f t="array" ref="B17:B20">TRANSPOSE(D15:G15)</f>
        <v>0.99682579220130507</v>
      </c>
      <c r="C17" s="53" t="s">
        <v>137</v>
      </c>
      <c r="D17" s="54">
        <f t="array" ref="D17:G17">PRODUCT(D15:G15,L4:O7)</f>
        <v>1.0251675025298285E-72</v>
      </c>
      <c r="E17" s="54">
        <v>1.0251675025298285E-72</v>
      </c>
      <c r="F17" s="54">
        <v>1.0251675025298285E-72</v>
      </c>
      <c r="G17" s="54">
        <v>1.0251675025298285E-72</v>
      </c>
      <c r="L17" s="70" t="s">
        <v>34</v>
      </c>
      <c r="M17" s="57">
        <f t="array" ref="M17:M20">TRANSPOSE(O15:R15)</f>
        <v>-0.43745856579047998</v>
      </c>
      <c r="N17" s="57" t="s">
        <v>137</v>
      </c>
      <c r="O17" s="54">
        <f t="array" ref="O17:R17">PRODUCT(O15:R15,L4:O7)</f>
        <v>9.3458364604333243E-70</v>
      </c>
      <c r="P17" s="54">
        <v>9.3458364604333243E-70</v>
      </c>
      <c r="Q17" s="54">
        <v>9.3458364604333243E-70</v>
      </c>
      <c r="R17" s="54">
        <v>9.3458364604333243E-70</v>
      </c>
    </row>
    <row r="18" spans="1:18" x14ac:dyDescent="0.4">
      <c r="A18" s="53" t="s">
        <v>128</v>
      </c>
      <c r="B18" s="53">
        <v>-7.9613692303777531E-2</v>
      </c>
      <c r="L18" s="57" t="s">
        <v>40</v>
      </c>
      <c r="M18" s="57">
        <v>-5.4774923661108437</v>
      </c>
    </row>
    <row r="19" spans="1:18" x14ac:dyDescent="0.4">
      <c r="A19" s="53" t="s">
        <v>127</v>
      </c>
      <c r="B19" s="53">
        <v>-0.99682579220130507</v>
      </c>
      <c r="D19" s="53" t="str">
        <f>Sheet6!A11</f>
        <v>µ=</v>
      </c>
      <c r="E19" s="53">
        <f>Sheet6!B11</f>
        <v>25.829744792640078</v>
      </c>
      <c r="L19" s="70" t="s">
        <v>35</v>
      </c>
      <c r="M19" s="57">
        <v>0.43745856579047998</v>
      </c>
      <c r="O19" s="57" t="str">
        <f t="shared" ref="O19:P19" si="1">D19</f>
        <v>µ=</v>
      </c>
      <c r="P19" s="57">
        <f t="shared" si="1"/>
        <v>25.829744792640078</v>
      </c>
    </row>
    <row r="20" spans="1:18" x14ac:dyDescent="0.4">
      <c r="A20" s="53" t="s">
        <v>129</v>
      </c>
      <c r="B20" s="53">
        <v>7.9613692303777531E-2</v>
      </c>
      <c r="D20" s="53" t="s">
        <v>138</v>
      </c>
      <c r="E20" s="53">
        <f>PRODUCT(D17:G17,B17:B20)</f>
        <v>6.9565416234224813E-291</v>
      </c>
      <c r="L20" s="57" t="s">
        <v>41</v>
      </c>
      <c r="M20" s="57">
        <v>5.4774923661108437</v>
      </c>
      <c r="O20" s="57" t="s">
        <v>138</v>
      </c>
      <c r="P20" s="57">
        <f>PRODUCT(O17:R17,M17:M20)</f>
        <v>4.3803631848752454E-276</v>
      </c>
    </row>
    <row r="21" spans="1:18" x14ac:dyDescent="0.4">
      <c r="D21" s="53" t="s">
        <v>139</v>
      </c>
      <c r="E21" s="53">
        <f>E19*SQRT(E20)</f>
        <v>2.1543527192311891E-144</v>
      </c>
      <c r="F21" s="54" t="s">
        <v>140</v>
      </c>
      <c r="O21" s="57" t="s">
        <v>142</v>
      </c>
      <c r="P21" s="57">
        <f>P19*SQRT(P20)</f>
        <v>5.4059892197829795E-137</v>
      </c>
      <c r="Q21" s="54" t="s">
        <v>141</v>
      </c>
    </row>
  </sheetData>
  <mergeCells count="16">
    <mergeCell ref="L12:R12"/>
    <mergeCell ref="F13:G13"/>
    <mergeCell ref="C13:E13"/>
    <mergeCell ref="A12:G12"/>
    <mergeCell ref="J6:J7"/>
    <mergeCell ref="J1:O1"/>
    <mergeCell ref="A6:A7"/>
    <mergeCell ref="A8:A9"/>
    <mergeCell ref="L2:M2"/>
    <mergeCell ref="N2:O2"/>
    <mergeCell ref="J4:J5"/>
    <mergeCell ref="C2:D2"/>
    <mergeCell ref="E2:F2"/>
    <mergeCell ref="G2:H2"/>
    <mergeCell ref="A1:H1"/>
    <mergeCell ref="A4:A5"/>
  </mergeCells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Своб.  </vt:lpstr>
      <vt:lpstr>своб д.л</vt:lpstr>
      <vt:lpstr>Sheet2</vt:lpstr>
      <vt:lpstr>K</vt:lpstr>
      <vt:lpstr>Sheet5</vt:lpstr>
      <vt:lpstr>now</vt:lpstr>
      <vt:lpstr>Sheet6</vt:lpstr>
      <vt:lpstr>тал. коэфф ур-ий поправок</vt:lpstr>
      <vt:lpstr>оценка точности  4 и 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Ufeli E.</dc:creator>
  <cp:lastModifiedBy>Kelvin Ufeli E.</cp:lastModifiedBy>
  <cp:lastPrinted>2016-12-08T09:37:42Z</cp:lastPrinted>
  <dcterms:created xsi:type="dcterms:W3CDTF">2016-09-09T12:08:43Z</dcterms:created>
  <dcterms:modified xsi:type="dcterms:W3CDTF">2016-12-08T09:39:40Z</dcterms:modified>
</cp:coreProperties>
</file>