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m">Sheet1!#REF!</definedName>
    <definedName name="Co">Sheet1!#REF!</definedName>
    <definedName name="d">Sheet1!#REF!</definedName>
    <definedName name="Dmm">Sheet1!#REF!</definedName>
    <definedName name="in">Sheet1!#REF!</definedName>
    <definedName name="kPa">Sheet1!#REF!</definedName>
    <definedName name="P">Sheet1!#REF!</definedName>
  </definedNames>
  <calcPr calcId="145621" iterate="1"/>
</workbook>
</file>

<file path=xl/calcChain.xml><?xml version="1.0" encoding="utf-8"?>
<calcChain xmlns="http://schemas.openxmlformats.org/spreadsheetml/2006/main">
  <c r="L52" i="1" l="1"/>
  <c r="L51" i="1"/>
  <c r="F53" i="1"/>
  <c r="L50" i="1"/>
  <c r="F45" i="1"/>
  <c r="G45" i="1" s="1"/>
  <c r="I38" i="1"/>
  <c r="L53" i="1" l="1"/>
  <c r="G53" i="1"/>
  <c r="H53" i="1" s="1"/>
  <c r="O77" i="1"/>
  <c r="O78" i="1"/>
  <c r="K82" i="1"/>
  <c r="L82" i="1" l="1"/>
  <c r="H82" i="1"/>
  <c r="I82" i="1" l="1"/>
  <c r="D82" i="1"/>
  <c r="E82" i="1"/>
  <c r="K81" i="1"/>
  <c r="L81" i="1" l="1"/>
  <c r="F82" i="1"/>
  <c r="H81" i="1"/>
  <c r="M82" i="1" l="1"/>
  <c r="O82" i="1" s="1"/>
  <c r="I81" i="1"/>
  <c r="D81" i="1"/>
  <c r="E81" i="1"/>
  <c r="K80" i="1"/>
  <c r="L80" i="1" l="1"/>
  <c r="F81" i="1"/>
  <c r="M81" i="1" s="1"/>
  <c r="O81" i="1" s="1"/>
  <c r="H80" i="1"/>
  <c r="I80" i="1" l="1"/>
  <c r="D80" i="1"/>
  <c r="K79" i="1"/>
  <c r="E80" i="1"/>
  <c r="L79" i="1" l="1"/>
  <c r="F80" i="1"/>
  <c r="M80" i="1" s="1"/>
  <c r="O80" i="1" s="1"/>
  <c r="H79" i="1"/>
  <c r="I79" i="1" l="1"/>
  <c r="D79" i="1"/>
  <c r="I44" i="1"/>
  <c r="I43" i="1"/>
  <c r="I42" i="1"/>
  <c r="M58" i="1"/>
  <c r="M59" i="1"/>
  <c r="M60" i="1"/>
  <c r="M61" i="1"/>
  <c r="M62" i="1"/>
  <c r="M63" i="1"/>
  <c r="M64" i="1"/>
  <c r="M65" i="1"/>
  <c r="M66" i="1"/>
  <c r="N66" i="1"/>
  <c r="I23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0" i="1"/>
  <c r="I21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I7" i="1"/>
  <c r="I6" i="1"/>
  <c r="I5" i="1"/>
  <c r="I10" i="1"/>
  <c r="I17" i="1"/>
  <c r="I12" i="1"/>
  <c r="I13" i="1"/>
  <c r="I14" i="1"/>
  <c r="I15" i="1"/>
  <c r="I16" i="1"/>
  <c r="I11" i="1"/>
  <c r="E79" i="1"/>
  <c r="I45" i="1" l="1"/>
  <c r="F79" i="1"/>
  <c r="M79" i="1" l="1"/>
  <c r="O79" i="1" s="1"/>
</calcChain>
</file>

<file path=xl/sharedStrings.xml><?xml version="1.0" encoding="utf-8"?>
<sst xmlns="http://schemas.openxmlformats.org/spreadsheetml/2006/main" count="157" uniqueCount="121">
  <si>
    <t>Checkstops (Sold in Pairs)</t>
  </si>
  <si>
    <t>Concealed</t>
  </si>
  <si>
    <t>Straight, ½” IPS</t>
  </si>
  <si>
    <t>A</t>
  </si>
  <si>
    <t>Straight, ½” Sweat</t>
  </si>
  <si>
    <t>C</t>
  </si>
  <si>
    <t>Angled, ½” Sweat</t>
  </si>
  <si>
    <t>D</t>
  </si>
  <si>
    <t>Angled, with Strainer, ½” IPS</t>
  </si>
  <si>
    <t>E</t>
  </si>
  <si>
    <t>Exposed</t>
  </si>
  <si>
    <t>Straight, ½” IPS, Chrome-Plated</t>
  </si>
  <si>
    <t>B</t>
  </si>
  <si>
    <t>Angled, with Strainer, ½” IPS, Chrome-Plated</t>
  </si>
  <si>
    <t>F</t>
  </si>
  <si>
    <t>Factory installation of checkstops (Add suffix “X” to checkstop code) Min. order 10</t>
  </si>
  <si>
    <t>X</t>
  </si>
  <si>
    <t>G</t>
  </si>
  <si>
    <t>Q</t>
  </si>
  <si>
    <t>R</t>
  </si>
  <si>
    <t>Vacuum Breakers</t>
  </si>
  <si>
    <t>Vacuum Breaker, Elevated, Chrome-Plated</t>
  </si>
  <si>
    <t>V</t>
  </si>
  <si>
    <t>Vacuum Breaker, In-Line</t>
  </si>
  <si>
    <t>W</t>
  </si>
  <si>
    <t>&lt;table&gt;</t>
  </si>
  <si>
    <t>&lt;/table&gt;</t>
  </si>
  <si>
    <r>
      <t>A = Pipe Cross Section Area (m</t>
    </r>
    <r>
      <rPr>
        <vertAlign val="superscript"/>
        <sz val="10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)</t>
    </r>
  </si>
  <si>
    <t>a = Velocity of sound ( m /s)</t>
  </si>
  <si>
    <r>
      <t xml:space="preserve">c </t>
    </r>
    <r>
      <rPr>
        <vertAlign val="subscript"/>
        <sz val="8"/>
        <color rgb="FF000000"/>
        <rFont val="Arial"/>
        <family val="2"/>
      </rPr>
      <t>p</t>
    </r>
    <r>
      <rPr>
        <sz val="11"/>
        <color rgb="FF000000"/>
        <rFont val="Arial"/>
        <family val="2"/>
      </rPr>
      <t xml:space="preserve"> = Specific Heat Capacity at Constant pressure (kJ/(kg K))</t>
    </r>
  </si>
  <si>
    <r>
      <t xml:space="preserve">c </t>
    </r>
    <r>
      <rPr>
        <vertAlign val="subscript"/>
        <sz val="8"/>
        <color rgb="FF000000"/>
        <rFont val="Arial"/>
        <family val="2"/>
      </rPr>
      <t>v</t>
    </r>
    <r>
      <rPr>
        <sz val="11"/>
        <color rgb="FF000000"/>
        <rFont val="Arial"/>
        <family val="2"/>
      </rPr>
      <t xml:space="preserve"> = Specific Heat Capacity at Constant Volume (kJ/(kg K))</t>
    </r>
  </si>
  <si>
    <r>
      <t xml:space="preserve">ε </t>
    </r>
    <r>
      <rPr>
        <sz val="11"/>
        <color rgb="FF000000"/>
        <rFont val="Arial"/>
        <family val="2"/>
      </rPr>
      <t>= Pipe roughness (m)</t>
    </r>
  </si>
  <si>
    <r>
      <t xml:space="preserve">ε </t>
    </r>
    <r>
      <rPr>
        <vertAlign val="subscript"/>
        <sz val="8"/>
        <color rgb="FF000000"/>
        <rFont val="Times New Roman"/>
        <family val="1"/>
      </rPr>
      <t>mm</t>
    </r>
    <r>
      <rPr>
        <sz val="11"/>
        <color rgb="FF000000"/>
        <rFont val="Arial"/>
        <family val="2"/>
      </rPr>
      <t xml:space="preserve"> = Pipe roughness (mm)</t>
    </r>
  </si>
  <si>
    <t>D = diameter (m)</t>
  </si>
  <si>
    <t>f = friction factor</t>
  </si>
  <si>
    <r>
      <t>f</t>
    </r>
    <r>
      <rPr>
        <vertAlign val="subscript"/>
        <sz val="8"/>
        <color rgb="FF000000"/>
        <rFont val="Arial"/>
        <family val="2"/>
      </rPr>
      <t>T</t>
    </r>
    <r>
      <rPr>
        <sz val="11"/>
        <color rgb="FF000000"/>
        <rFont val="Arial"/>
        <family val="2"/>
      </rPr>
      <t xml:space="preserve"> = friction factor (flow in zone of complete turbulence).</t>
    </r>
  </si>
  <si>
    <t>h = Specific Enthalpy (kJ/kg )</t>
  </si>
  <si>
    <t>k = Thermal Conductivity (W/(m K))</t>
  </si>
  <si>
    <t>r = radius of pipe bend (m)</t>
  </si>
  <si>
    <t>K = f (L/D )</t>
  </si>
  <si>
    <t>L = Pipe Length (m)</t>
  </si>
  <si>
    <r>
      <t>p = Absolute Pressure N / m</t>
    </r>
    <r>
      <rPr>
        <vertAlign val="superscript"/>
        <sz val="10"/>
        <color rgb="FF000000"/>
        <rFont val="Arial"/>
        <family val="2"/>
      </rPr>
      <t>2</t>
    </r>
  </si>
  <si>
    <r>
      <t xml:space="preserve">Pr = Prantl Number =c </t>
    </r>
    <r>
      <rPr>
        <vertAlign val="subscript"/>
        <sz val="8"/>
        <color rgb="FF000000"/>
        <rFont val="Arial"/>
        <family val="2"/>
      </rPr>
      <t>p</t>
    </r>
    <r>
      <rPr>
        <sz val="11"/>
        <color rgb="FF000000"/>
        <rFont val="Arial"/>
        <family val="2"/>
      </rPr>
      <t>. mu / k (Dimensionless)</t>
    </r>
  </si>
  <si>
    <r>
      <t>Q = Volume flow Rate (m</t>
    </r>
    <r>
      <rPr>
        <vertAlign val="superscript"/>
        <sz val="10"/>
        <color rgb="FF000000"/>
        <rFont val="Arial"/>
        <family val="2"/>
      </rPr>
      <t>3</t>
    </r>
    <r>
      <rPr>
        <sz val="11"/>
        <color rgb="FF000000"/>
        <rFont val="Arial"/>
        <family val="2"/>
      </rPr>
      <t xml:space="preserve"> /s )</t>
    </r>
  </si>
  <si>
    <t>q = Heat Input per unit mass ( kJ /kg )</t>
  </si>
  <si>
    <r>
      <t xml:space="preserve">R = Gas Constant = R </t>
    </r>
    <r>
      <rPr>
        <vertAlign val="subscript"/>
        <sz val="8"/>
        <color rgb="FF000000"/>
        <rFont val="Arial"/>
        <family val="2"/>
      </rPr>
      <t>o</t>
    </r>
    <r>
      <rPr>
        <sz val="11"/>
        <color rgb="FF000000"/>
        <rFont val="Arial"/>
        <family val="2"/>
      </rPr>
      <t xml:space="preserve"> / M (kJ /(kg.K)</t>
    </r>
  </si>
  <si>
    <r>
      <t>Re = Reynolds Number = v.</t>
    </r>
    <r>
      <rPr>
        <sz val="10"/>
        <color rgb="FF000000"/>
        <rFont val="Times New Roman"/>
        <family val="1"/>
      </rPr>
      <t>ρ</t>
    </r>
    <r>
      <rPr>
        <sz val="11"/>
        <color rgb="FF000000"/>
        <rFont val="Arial"/>
        <family val="2"/>
      </rPr>
      <t>D/</t>
    </r>
    <r>
      <rPr>
        <sz val="10"/>
        <color rgb="FF000000"/>
        <rFont val="Times New Roman"/>
        <family val="1"/>
      </rPr>
      <t>μ</t>
    </r>
  </si>
  <si>
    <t>t = Temperature (C )</t>
  </si>
  <si>
    <t>T = Absolute Temperature (K)</t>
  </si>
  <si>
    <t>u = Specific Internal Energy (kJ/kg)</t>
  </si>
  <si>
    <t>v =Fluid Velocity (m/s)</t>
  </si>
  <si>
    <t>w = Work Output per unit mass (kJ/kg)</t>
  </si>
  <si>
    <r>
      <t>ρ</t>
    </r>
    <r>
      <rPr>
        <sz val="11"/>
        <color rgb="FF000000"/>
        <rFont val="Arial"/>
        <family val="2"/>
      </rPr>
      <t xml:space="preserve"> = Density ( kg /m</t>
    </r>
    <r>
      <rPr>
        <vertAlign val="superscript"/>
        <sz val="10"/>
        <color rgb="FF000000"/>
        <rFont val="Arial"/>
        <family val="2"/>
      </rPr>
      <t>3</t>
    </r>
    <r>
      <rPr>
        <sz val="11"/>
        <color rgb="FF000000"/>
        <rFont val="Arial"/>
        <family val="2"/>
      </rPr>
      <t xml:space="preserve"> )</t>
    </r>
  </si>
  <si>
    <r>
      <t>μ</t>
    </r>
    <r>
      <rPr>
        <sz val="11"/>
        <color rgb="FF000000"/>
        <rFont val="Arial"/>
        <family val="2"/>
      </rPr>
      <t xml:space="preserve"> =Fluid Viscosity = (Ns/m</t>
    </r>
    <r>
      <rPr>
        <vertAlign val="superscript"/>
        <sz val="10"/>
        <color rgb="FF000000"/>
        <rFont val="Arial"/>
        <family val="2"/>
      </rPr>
      <t>2</t>
    </r>
    <r>
      <rPr>
        <sz val="11"/>
        <color rgb="FF000000"/>
        <rFont val="Arial"/>
        <family val="2"/>
      </rPr>
      <t xml:space="preserve"> = Pa s)</t>
    </r>
  </si>
  <si>
    <t>z = Elevation (m )</t>
  </si>
  <si>
    <r>
      <t>g = gravitational acceleration ( 9.81 m /s</t>
    </r>
    <r>
      <rPr>
        <vertAlign val="superscript"/>
        <sz val="10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)</t>
    </r>
  </si>
  <si>
    <t>Suggested Roughness Coefficient "n" for Manning's Formula</t>
  </si>
  <si>
    <t>(for site drainage)</t>
  </si>
  <si>
    <t>Materia of pipe</t>
  </si>
  <si>
    <t>From</t>
  </si>
  <si>
    <t>To</t>
  </si>
  <si>
    <t>Used</t>
  </si>
  <si>
    <t>Pipes</t>
  </si>
  <si>
    <t>Asbestos-cement pipe</t>
  </si>
  <si>
    <t>Corrugated metal pipe</t>
  </si>
  <si>
    <t>Cast iron pipe</t>
  </si>
  <si>
    <t>Concrete pipe</t>
  </si>
  <si>
    <t>Ductile iron (cement lined)</t>
  </si>
  <si>
    <t>Plastic pipe, all kinds</t>
  </si>
  <si>
    <t>Steel pipe</t>
  </si>
  <si>
    <t>Vitrified clay pipe</t>
  </si>
  <si>
    <t>Ditches (open channels)</t>
  </si>
  <si>
    <t>Paved invert corrugated metal steel pipe</t>
  </si>
  <si>
    <t xml:space="preserve"> </t>
  </si>
  <si>
    <t>Cast iron, ductile iron, concrete, and steel pipe</t>
  </si>
  <si>
    <t>unpaved corrugated metal steel pipe</t>
  </si>
  <si>
    <t>Small plant ditches (no vegetation, fair condition)</t>
  </si>
  <si>
    <t>Main plant ditch (grass, some weeds, fair condition)</t>
  </si>
  <si>
    <t>Natural ditches (dense weeds, high as flow depth poor condition)</t>
  </si>
  <si>
    <t>UPC</t>
  </si>
  <si>
    <t>-</t>
  </si>
  <si>
    <t>T-thru/coupling</t>
  </si>
  <si>
    <t>T-run</t>
  </si>
  <si>
    <t>Ball</t>
  </si>
  <si>
    <t xml:space="preserve">Gate </t>
  </si>
  <si>
    <t>Gate</t>
  </si>
  <si>
    <t xml:space="preserve">Globe </t>
  </si>
  <si>
    <t>L</t>
  </si>
  <si>
    <t>Globe</t>
  </si>
  <si>
    <t xml:space="preserve">Angle </t>
  </si>
  <si>
    <t>Angle</t>
  </si>
  <si>
    <t>Swing Check</t>
  </si>
  <si>
    <t>Check</t>
  </si>
  <si>
    <t>Butterfly Va</t>
  </si>
  <si>
    <t>Balancing Valve</t>
  </si>
  <si>
    <t>Plug-type cock</t>
  </si>
  <si>
    <t>P</t>
  </si>
  <si>
    <t>Plug / Balancing</t>
  </si>
  <si>
    <t>Source 1:</t>
  </si>
  <si>
    <t>International Fuel Code and NFPA 54 adapt the data listed in Table XIV in Piping Handbook, written by Crocker, S. in 1945 and published by McGraw-Hill, Inc.</t>
  </si>
  <si>
    <t>Source 2:</t>
  </si>
  <si>
    <t>Posted by the following websites: http://www.aquatext.com/tables/frict-wat.htm</t>
  </si>
  <si>
    <t>http://www.scribd.com/doc/24752539/Fitting-Equivalent-Length</t>
  </si>
  <si>
    <t>Uniform Plumbing Code</t>
  </si>
  <si>
    <t>International Plumbing Code</t>
  </si>
  <si>
    <t>d</t>
  </si>
  <si>
    <t>p</t>
  </si>
  <si>
    <t>inch H2O</t>
  </si>
  <si>
    <t>psi</t>
  </si>
  <si>
    <t>gpm</t>
  </si>
  <si>
    <t>Flow through Orifice (in USC system)</t>
  </si>
  <si>
    <t>OR</t>
  </si>
  <si>
    <t>Type A Outlets</t>
  </si>
  <si>
    <t>Type B Outlets</t>
  </si>
  <si>
    <t>Total Scfm</t>
  </si>
  <si>
    <t>No.</t>
  </si>
  <si>
    <t>SCMF1</t>
  </si>
  <si>
    <t>DF</t>
  </si>
  <si>
    <t>SCMF2</t>
  </si>
  <si>
    <t>SCFM</t>
  </si>
  <si>
    <t>cf/m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</si>
</sst>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8"/>
      <color rgb="FF000000"/>
      <name val="Arial"/>
      <family val="2"/>
    </font>
    <font>
      <sz val="10"/>
      <color rgb="FF000000"/>
      <name val="Times New Roman"/>
      <family val="1"/>
    </font>
    <font>
      <vertAlign val="subscript"/>
      <sz val="8"/>
      <color rgb="FF000000"/>
      <name val="Times New Roman"/>
      <family val="1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0" fillId="3" borderId="4" xfId="0" applyFill="1" applyBorder="1" applyAlignment="1">
      <alignment horizontal="centerContinuous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0" xfId="0" applyFill="1" applyBorder="1"/>
    <xf numFmtId="164" fontId="9" fillId="4" borderId="1" xfId="0" applyNumberFormat="1" applyFont="1" applyFill="1" applyBorder="1" applyAlignment="1">
      <alignment horizontal="center"/>
    </xf>
    <xf numFmtId="164" fontId="9" fillId="4" borderId="11" xfId="0" applyNumberFormat="1" applyFont="1" applyFill="1" applyBorder="1" applyAlignment="1">
      <alignment horizontal="center"/>
    </xf>
    <xf numFmtId="0" fontId="0" fillId="4" borderId="12" xfId="0" applyFill="1" applyBorder="1"/>
    <xf numFmtId="164" fontId="9" fillId="4" borderId="13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164" fontId="9" fillId="4" borderId="17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5" fontId="0" fillId="0" borderId="26" xfId="0" quotePrefix="1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quotePrefix="1" applyNumberForma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12" fillId="0" borderId="21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2" fontId="0" fillId="0" borderId="3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" fontId="0" fillId="5" borderId="32" xfId="0" applyNumberFormat="1" applyFill="1" applyBorder="1" applyAlignment="1">
      <alignment horizontal="center"/>
    </xf>
    <xf numFmtId="2" fontId="0" fillId="0" borderId="32" xfId="0" applyNumberFormat="1" applyFill="1" applyBorder="1"/>
    <xf numFmtId="1" fontId="0" fillId="5" borderId="32" xfId="0" applyNumberFormat="1" applyFill="1" applyBorder="1"/>
    <xf numFmtId="2" fontId="13" fillId="5" borderId="33" xfId="0" applyNumberFormat="1" applyFont="1" applyFill="1" applyBorder="1"/>
    <xf numFmtId="0" fontId="0" fillId="5" borderId="1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2" fontId="0" fillId="0" borderId="1" xfId="0" applyNumberFormat="1" applyFill="1" applyBorder="1"/>
    <xf numFmtId="1" fontId="0" fillId="5" borderId="1" xfId="0" applyNumberFormat="1" applyFill="1" applyBorder="1"/>
    <xf numFmtId="2" fontId="13" fillId="5" borderId="11" xfId="0" applyNumberFormat="1" applyFont="1" applyFill="1" applyBorder="1"/>
    <xf numFmtId="0" fontId="0" fillId="5" borderId="12" xfId="0" applyFill="1" applyBorder="1" applyAlignment="1">
      <alignment horizontal="center"/>
    </xf>
    <xf numFmtId="1" fontId="0" fillId="5" borderId="13" xfId="0" applyNumberFormat="1" applyFill="1" applyBorder="1" applyAlignment="1">
      <alignment horizontal="center"/>
    </xf>
    <xf numFmtId="2" fontId="0" fillId="0" borderId="13" xfId="0" applyNumberFormat="1" applyFill="1" applyBorder="1"/>
    <xf numFmtId="1" fontId="0" fillId="5" borderId="13" xfId="0" applyNumberFormat="1" applyFill="1" applyBorder="1"/>
    <xf numFmtId="2" fontId="13" fillId="5" borderId="17" xfId="0" applyNumberFormat="1" applyFont="1" applyFill="1" applyBorder="1"/>
    <xf numFmtId="0" fontId="12" fillId="0" borderId="27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umAl/Addins/UDF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UDFs"/>
      <sheetName val="Seletion Guide"/>
      <sheetName val="DFData"/>
      <sheetName val="TablesDrain"/>
      <sheetName val="SumpVents"/>
      <sheetName val="Vent"/>
      <sheetName val="Storm Water"/>
      <sheetName val="PipeData"/>
      <sheetName val="PipeFittingIndex"/>
      <sheetName val="Sheet2"/>
      <sheetName val="Sheet3"/>
    </sheetNames>
    <definedNames>
      <definedName name="DFMVa"/>
      <definedName name="DFMVb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O82"/>
  <sheetViews>
    <sheetView tabSelected="1" topLeftCell="B1" zoomScaleNormal="100" workbookViewId="0">
      <selection activeCell="O79" sqref="O79"/>
    </sheetView>
  </sheetViews>
  <sheetFormatPr defaultRowHeight="15" x14ac:dyDescent="0.25"/>
  <cols>
    <col min="3" max="7" width="13.28515625" customWidth="1"/>
    <col min="12" max="12" width="7.140625" customWidth="1"/>
    <col min="13" max="13" width="8.5703125" customWidth="1"/>
  </cols>
  <sheetData>
    <row r="4" spans="3:9" x14ac:dyDescent="0.25">
      <c r="D4" s="3"/>
      <c r="H4" t="s">
        <v>25</v>
      </c>
    </row>
    <row r="5" spans="3:9" x14ac:dyDescent="0.25">
      <c r="C5" s="2" t="s">
        <v>20</v>
      </c>
      <c r="D5" s="3"/>
      <c r="I5" t="str">
        <f>"&lt;caption style='float:left;font-weight:bold;' &gt;" &amp; C5 &amp; "&lt;/caption&gt;"</f>
        <v>&lt;caption style='float:left;font-weight:bold;' &gt;Vacuum Breakers&lt;/caption&gt;</v>
      </c>
    </row>
    <row r="6" spans="3:9" x14ac:dyDescent="0.25">
      <c r="C6" s="1" t="s">
        <v>21</v>
      </c>
      <c r="D6" s="4" t="s">
        <v>22</v>
      </c>
      <c r="I6" t="str">
        <f>"&lt;tr&gt;&lt;td&gt;"&amp;C6&amp;"&lt;/td&gt;&lt;td&gt;"&amp;D6&amp;"&lt;/td&gt;&lt;/tr&gt;"</f>
        <v>&lt;tr&gt;&lt;td&gt;Vacuum Breaker, Elevated, Chrome-Plated&lt;/td&gt;&lt;td&gt;V&lt;/td&gt;&lt;/tr&gt;</v>
      </c>
    </row>
    <row r="7" spans="3:9" x14ac:dyDescent="0.25">
      <c r="C7" s="1" t="s">
        <v>23</v>
      </c>
      <c r="D7" s="4" t="s">
        <v>24</v>
      </c>
      <c r="I7" t="str">
        <f>"&lt;tr&gt;&lt;td&gt;"&amp;C7&amp;"&lt;/td&gt;&lt;td&gt;"&amp;D7&amp;"&lt;/td&gt;&lt;/tr&gt;"</f>
        <v>&lt;tr&gt;&lt;td&gt;Vacuum Breaker, In-Line&lt;/td&gt;&lt;td&gt;W&lt;/td&gt;&lt;/tr&gt;</v>
      </c>
    </row>
    <row r="8" spans="3:9" x14ac:dyDescent="0.25">
      <c r="H8" t="s">
        <v>26</v>
      </c>
    </row>
    <row r="9" spans="3:9" x14ac:dyDescent="0.25">
      <c r="H9" t="s">
        <v>25</v>
      </c>
    </row>
    <row r="10" spans="3:9" x14ac:dyDescent="0.25">
      <c r="C10" s="2" t="s">
        <v>0</v>
      </c>
      <c r="I10" t="str">
        <f>"&lt;caption style='float:left;font-weight:bold;' &gt;" &amp; C10 &amp; "&lt;/caption&gt;"</f>
        <v>&lt;caption style='float:left;font-weight:bold;' &gt;Checkstops (Sold in Pairs)&lt;/caption&gt;</v>
      </c>
    </row>
    <row r="11" spans="3:9" x14ac:dyDescent="0.25">
      <c r="C11" s="1" t="s">
        <v>1</v>
      </c>
      <c r="D11" s="1" t="s">
        <v>2</v>
      </c>
      <c r="E11" s="1" t="s">
        <v>3</v>
      </c>
      <c r="I11" t="str">
        <f>"&lt;tr&gt;&lt;td&gt;"&amp;C11&amp;"&lt;/td&gt;&lt;td&gt;"&amp;D11&amp;"&lt;/td&gt;&lt;td&gt;"&amp;E11&amp;"&lt;/td&gt;&lt;/tr&gt;"</f>
        <v>&lt;tr&gt;&lt;td&gt;Concealed&lt;/td&gt;&lt;td&gt;Straight, ½” IPS&lt;/td&gt;&lt;td&gt;A&lt;/td&gt;&lt;/tr&gt;</v>
      </c>
    </row>
    <row r="12" spans="3:9" x14ac:dyDescent="0.25">
      <c r="C12" s="1"/>
      <c r="D12" s="1" t="s">
        <v>4</v>
      </c>
      <c r="E12" s="1" t="s">
        <v>5</v>
      </c>
      <c r="I12" t="str">
        <f>"&lt;tr&gt;&lt;td&gt;"&amp;C12&amp;"&lt;/td&gt;&lt;td&gt;"&amp;D12&amp;"&lt;/td&gt;&lt;td&gt;"&amp;E12&amp;"&lt;/td&gt;&lt;/tr&gt;"</f>
        <v>&lt;tr&gt;&lt;td&gt;&lt;/td&gt;&lt;td&gt;Straight, ½” Sweat&lt;/td&gt;&lt;td&gt;C&lt;/td&gt;&lt;/tr&gt;</v>
      </c>
    </row>
    <row r="13" spans="3:9" x14ac:dyDescent="0.25">
      <c r="C13" s="1"/>
      <c r="D13" s="1" t="s">
        <v>6</v>
      </c>
      <c r="E13" s="1" t="s">
        <v>7</v>
      </c>
      <c r="I13" t="str">
        <f>"&lt;tr&gt;&lt;td&gt;"&amp;C13&amp;"&lt;/td&gt;&lt;td&gt;"&amp;D13&amp;"&lt;/td&gt;&lt;td&gt;"&amp;E13&amp;"&lt;/td&gt;&lt;/tr&gt;"</f>
        <v>&lt;tr&gt;&lt;td&gt;&lt;/td&gt;&lt;td&gt;Angled, ½” Sweat&lt;/td&gt;&lt;td&gt;D&lt;/td&gt;&lt;/tr&gt;</v>
      </c>
    </row>
    <row r="14" spans="3:9" x14ac:dyDescent="0.25">
      <c r="C14" s="1"/>
      <c r="D14" s="1" t="s">
        <v>8</v>
      </c>
      <c r="E14" s="1" t="s">
        <v>9</v>
      </c>
      <c r="I14" t="str">
        <f>"&lt;tr&gt;&lt;td&gt;"&amp;C14&amp;"&lt;/td&gt;&lt;td&gt;"&amp;D14&amp;"&lt;/td&gt;&lt;td&gt;"&amp;E14&amp;"&lt;/td&gt;&lt;/tr&gt;"</f>
        <v>&lt;tr&gt;&lt;td&gt;&lt;/td&gt;&lt;td&gt;Angled, with Strainer, ½” IPS&lt;/td&gt;&lt;td&gt;E&lt;/td&gt;&lt;/tr&gt;</v>
      </c>
    </row>
    <row r="15" spans="3:9" x14ac:dyDescent="0.25">
      <c r="C15" s="1" t="s">
        <v>10</v>
      </c>
      <c r="D15" s="1" t="s">
        <v>11</v>
      </c>
      <c r="E15" s="1" t="s">
        <v>12</v>
      </c>
      <c r="I15" t="str">
        <f>"&lt;tr&gt;&lt;td&gt;"&amp;C15&amp;"&lt;/td&gt;&lt;td&gt;"&amp;D15&amp;"&lt;/td&gt;&lt;td&gt;"&amp;E15&amp;"&lt;/td&gt;&lt;/tr&gt;"</f>
        <v>&lt;tr&gt;&lt;td&gt;Exposed&lt;/td&gt;&lt;td&gt;Straight, ½” IPS, Chrome-Plated&lt;/td&gt;&lt;td&gt;B&lt;/td&gt;&lt;/tr&gt;</v>
      </c>
    </row>
    <row r="16" spans="3:9" x14ac:dyDescent="0.25">
      <c r="C16" s="1"/>
      <c r="D16" s="1" t="s">
        <v>13</v>
      </c>
      <c r="E16" s="1" t="s">
        <v>14</v>
      </c>
      <c r="I16" t="str">
        <f>"&lt;tr&gt;&lt;td&gt;"&amp;C16&amp;"&lt;/td&gt;&lt;td&gt;"&amp;D16&amp;"&lt;/td&gt;&lt;td&gt;"&amp;E16&amp;"&lt;/td&gt;&lt;/tr&gt;"</f>
        <v>&lt;tr&gt;&lt;td&gt;&lt;/td&gt;&lt;td&gt;Angled, with Strainer, ½” IPS, Chrome-Plated&lt;/td&gt;&lt;td&gt;F&lt;/td&gt;&lt;/tr&gt;</v>
      </c>
    </row>
    <row r="17" spans="3:9" x14ac:dyDescent="0.25">
      <c r="C17" s="74" t="s">
        <v>15</v>
      </c>
      <c r="D17" s="75"/>
      <c r="E17" s="1" t="s">
        <v>16</v>
      </c>
      <c r="I17" t="str">
        <f>"&lt;tr&gt;&lt;td colspan='2'&gt;"&amp;C17&amp;"&lt;/td&gt;&lt;td&gt;"&amp;E17&amp;"&lt;/td&gt;&lt;/tr&gt;"</f>
        <v>&lt;tr&gt;&lt;td colspan='2'&gt;Factory installation of checkstops (Add suffix “X” to checkstop code) Min. order 10&lt;/td&gt;&lt;td&gt;X&lt;/td&gt;&lt;/tr&gt;</v>
      </c>
    </row>
    <row r="18" spans="3:9" x14ac:dyDescent="0.25">
      <c r="H18" t="s">
        <v>26</v>
      </c>
    </row>
    <row r="19" spans="3:9" x14ac:dyDescent="0.25">
      <c r="H19" t="s">
        <v>25</v>
      </c>
    </row>
    <row r="20" spans="3:9" x14ac:dyDescent="0.25">
      <c r="C20" s="76" t="s">
        <v>56</v>
      </c>
      <c r="D20" s="76"/>
      <c r="E20" s="76"/>
      <c r="F20" s="76"/>
      <c r="I20" t="str">
        <f>"&lt;caption style='float:left;font-weight:bold;' &gt;" &amp; C20 &amp; "&lt;/caption&gt;"</f>
        <v>&lt;caption style='float:left;font-weight:bold;' &gt;Suggested Roughness Coefficient "n" for Manning's Formula&lt;/caption&gt;</v>
      </c>
    </row>
    <row r="21" spans="3:9" ht="15.75" thickBot="1" x14ac:dyDescent="0.3">
      <c r="C21" s="77" t="s">
        <v>57</v>
      </c>
      <c r="D21" s="77"/>
      <c r="E21" s="77"/>
      <c r="F21" s="77"/>
      <c r="I21" t="str">
        <f>"&lt;caption style='float:left;font-weight:bold;' &gt;" &amp; C21 &amp; "&lt;/caption&gt;"</f>
        <v>&lt;caption style='float:left;font-weight:bold;' &gt;(for site drainage)&lt;/caption&gt;</v>
      </c>
    </row>
    <row r="22" spans="3:9" ht="15.75" thickBot="1" x14ac:dyDescent="0.3">
      <c r="C22" s="7" t="s">
        <v>58</v>
      </c>
      <c r="D22" s="8" t="s">
        <v>59</v>
      </c>
      <c r="E22" s="8" t="s">
        <v>60</v>
      </c>
      <c r="F22" s="9" t="s">
        <v>61</v>
      </c>
      <c r="I22" t="str">
        <f>"&lt;tr&gt;&lt;td&gt;"&amp;C22&amp;"&lt;/td&gt;&lt;td&gt;"&amp;D22&amp;"&lt;/td&gt;&lt;td&gt;"&amp;E22&amp;"&lt;/td&gt;&lt;td&gt;"&amp;F22&amp;"&lt;/td&gt;&lt;/tr&gt;"</f>
        <v>&lt;tr&gt;&lt;td&gt;Materia of pipe&lt;/td&gt;&lt;td&gt;From&lt;/td&gt;&lt;td&gt;To&lt;/td&gt;&lt;td&gt;Used&lt;/td&gt;&lt;/tr&gt;</v>
      </c>
    </row>
    <row r="23" spans="3:9" ht="15.75" thickTop="1" x14ac:dyDescent="0.25">
      <c r="C23" s="78" t="s">
        <v>62</v>
      </c>
      <c r="D23" s="79"/>
      <c r="E23" s="79"/>
      <c r="F23" s="80"/>
      <c r="I23" t="str">
        <f>"&lt;tr&gt;&lt;td rowspan='5'&gt;"&amp;C23&amp;"&lt;/td&gt;&lt;/tr&gt;"</f>
        <v>&lt;tr&gt;&lt;td rowspan='5'&gt;Pipes&lt;/td&gt;&lt;/tr&gt;</v>
      </c>
    </row>
    <row r="24" spans="3:9" x14ac:dyDescent="0.25">
      <c r="C24" s="10" t="s">
        <v>63</v>
      </c>
      <c r="D24" s="11">
        <v>1.0999999999999999E-2</v>
      </c>
      <c r="E24" s="11">
        <v>1.4999999999999999E-2</v>
      </c>
      <c r="F24" s="12">
        <v>1.2999999999999999E-2</v>
      </c>
      <c r="I24" t="str">
        <f>"&lt;tr&gt;&lt;td&gt;"&amp;C24&amp;"&lt;/td&gt;&lt;td&gt;"&amp;D24&amp;"&lt;/td&gt;&lt;td&gt;"&amp;E24&amp;"&lt;/td&gt;&lt;td&gt;"&amp;F24&amp;"&lt;/td&gt;&lt;/tr&gt;"</f>
        <v>&lt;tr&gt;&lt;td&gt;Asbestos-cement pipe&lt;/td&gt;&lt;td&gt;0.011&lt;/td&gt;&lt;td&gt;0.015&lt;/td&gt;&lt;td&gt;0.013&lt;/td&gt;&lt;/tr&gt;</v>
      </c>
    </row>
    <row r="25" spans="3:9" x14ac:dyDescent="0.25">
      <c r="C25" s="10" t="s">
        <v>64</v>
      </c>
      <c r="D25" s="11">
        <v>2.1999999999999999E-2</v>
      </c>
      <c r="E25" s="11">
        <v>0.02</v>
      </c>
      <c r="F25" s="12">
        <v>2.4E-2</v>
      </c>
      <c r="I25" t="str">
        <f>"&lt;tr&gt;&lt;td&gt;"&amp;C25&amp;"&lt;/td&gt;&lt;td&gt;"&amp;D25&amp;"&lt;/td&gt;&lt;td&gt;"&amp;E25&amp;"&lt;/td&gt;&lt;td&gt;"&amp;F25&amp;"&lt;/td&gt;&lt;/tr&gt;"</f>
        <v>&lt;tr&gt;&lt;td&gt;Corrugated metal pipe&lt;/td&gt;&lt;td&gt;0.022&lt;/td&gt;&lt;td&gt;0.02&lt;/td&gt;&lt;td&gt;0.024&lt;/td&gt;&lt;/tr&gt;</v>
      </c>
    </row>
    <row r="26" spans="3:9" x14ac:dyDescent="0.25">
      <c r="C26" s="10" t="s">
        <v>65</v>
      </c>
      <c r="D26" s="11">
        <v>1.0999999999999999E-2</v>
      </c>
      <c r="E26" s="11">
        <v>1.4999999999999999E-2</v>
      </c>
      <c r="F26" s="12">
        <v>1.2999999999999999E-2</v>
      </c>
      <c r="I26" t="str">
        <f>"&lt;tr&gt;&lt;td&gt;"&amp;C26&amp;"&lt;/td&gt;&lt;td&gt;"&amp;D26&amp;"&lt;/td&gt;&lt;td&gt;"&amp;E26&amp;"&lt;/td&gt;&lt;td&gt;"&amp;F26&amp;"&lt;/td&gt;&lt;/tr&gt;"</f>
        <v>&lt;tr&gt;&lt;td&gt;Cast iron pipe&lt;/td&gt;&lt;td&gt;0.011&lt;/td&gt;&lt;td&gt;0.015&lt;/td&gt;&lt;td&gt;0.013&lt;/td&gt;&lt;/tr&gt;</v>
      </c>
    </row>
    <row r="27" spans="3:9" x14ac:dyDescent="0.25">
      <c r="C27" s="10" t="s">
        <v>66</v>
      </c>
      <c r="D27" s="11">
        <v>1.0999999999999999E-2</v>
      </c>
      <c r="E27" s="11">
        <v>1.4999999999999999E-2</v>
      </c>
      <c r="F27" s="12">
        <v>1.2999999999999999E-2</v>
      </c>
      <c r="I27" t="str">
        <f>"&lt;tr&gt;&lt;td&gt;"&amp;C27&amp;"&lt;/td&gt;&lt;td&gt;"&amp;D27&amp;"&lt;/td&gt;&lt;td&gt;"&amp;E27&amp;"&lt;/td&gt;&lt;td&gt;"&amp;F27&amp;"&lt;/td&gt;&lt;/tr&gt;"</f>
        <v>&lt;tr&gt;&lt;td&gt;Concrete pipe&lt;/td&gt;&lt;td&gt;0.011&lt;/td&gt;&lt;td&gt;0.015&lt;/td&gt;&lt;td&gt;0.013&lt;/td&gt;&lt;/tr&gt;</v>
      </c>
    </row>
    <row r="28" spans="3:9" x14ac:dyDescent="0.25">
      <c r="C28" s="10" t="s">
        <v>67</v>
      </c>
      <c r="D28" s="11">
        <v>1.0999999999999999E-2</v>
      </c>
      <c r="E28" s="11">
        <v>1.4999999999999999E-2</v>
      </c>
      <c r="F28" s="12">
        <v>1.2999999999999999E-2</v>
      </c>
      <c r="I28" t="str">
        <f>"&lt;tr&gt;&lt;td&gt;"&amp;C28&amp;"&lt;/td&gt;&lt;td&gt;"&amp;D28&amp;"&lt;/td&gt;&lt;td&gt;"&amp;E28&amp;"&lt;/td&gt;&lt;td&gt;"&amp;F28&amp;"&lt;/td&gt;&lt;/tr&gt;"</f>
        <v>&lt;tr&gt;&lt;td&gt;Ductile iron (cement lined)&lt;/td&gt;&lt;td&gt;0.011&lt;/td&gt;&lt;td&gt;0.015&lt;/td&gt;&lt;td&gt;0.013&lt;/td&gt;&lt;/tr&gt;</v>
      </c>
    </row>
    <row r="29" spans="3:9" x14ac:dyDescent="0.25">
      <c r="C29" s="10" t="s">
        <v>68</v>
      </c>
      <c r="D29" s="11">
        <v>8.9999999999999993E-3</v>
      </c>
      <c r="E29" s="11">
        <v>1.4999999999999999E-2</v>
      </c>
      <c r="F29" s="12">
        <v>0.01</v>
      </c>
      <c r="I29" t="str">
        <f>"&lt;tr&gt;&lt;td&gt;"&amp;C29&amp;"&lt;/td&gt;&lt;td&gt;"&amp;D29&amp;"&lt;/td&gt;&lt;td&gt;"&amp;E29&amp;"&lt;/td&gt;&lt;td&gt;"&amp;F29&amp;"&lt;/td&gt;&lt;/tr&gt;"</f>
        <v>&lt;tr&gt;&lt;td&gt;Plastic pipe, all kinds&lt;/td&gt;&lt;td&gt;0.009&lt;/td&gt;&lt;td&gt;0.015&lt;/td&gt;&lt;td&gt;0.01&lt;/td&gt;&lt;/tr&gt;</v>
      </c>
    </row>
    <row r="30" spans="3:9" x14ac:dyDescent="0.25">
      <c r="C30" s="10" t="s">
        <v>69</v>
      </c>
      <c r="D30" s="11">
        <v>1.2E-2</v>
      </c>
      <c r="E30" s="11">
        <v>0.02</v>
      </c>
      <c r="F30" s="12">
        <v>1.4999999999999999E-2</v>
      </c>
      <c r="I30" t="str">
        <f>"&lt;tr&gt;&lt;td&gt;"&amp;C30&amp;"&lt;/td&gt;&lt;td&gt;"&amp;D30&amp;"&lt;/td&gt;&lt;td&gt;"&amp;E30&amp;"&lt;/td&gt;&lt;td&gt;"&amp;F30&amp;"&lt;/td&gt;&lt;/tr&gt;"</f>
        <v>&lt;tr&gt;&lt;td&gt;Steel pipe&lt;/td&gt;&lt;td&gt;0.012&lt;/td&gt;&lt;td&gt;0.02&lt;/td&gt;&lt;td&gt;0.015&lt;/td&gt;&lt;/tr&gt;</v>
      </c>
    </row>
    <row r="31" spans="3:9" ht="15.75" thickBot="1" x14ac:dyDescent="0.3">
      <c r="C31" s="13" t="s">
        <v>70</v>
      </c>
      <c r="D31" s="14">
        <v>1.0999999999999999E-2</v>
      </c>
      <c r="E31" s="14">
        <v>1.4999999999999999E-2</v>
      </c>
      <c r="F31" s="12">
        <v>1.2999999999999999E-2</v>
      </c>
      <c r="I31" t="str">
        <f>"&lt;tr&gt;&lt;td&gt;"&amp;C31&amp;"&lt;/td&gt;&lt;td&gt;"&amp;D31&amp;"&lt;/td&gt;&lt;td&gt;"&amp;E31&amp;"&lt;/td&gt;&lt;td&gt;"&amp;F31&amp;"&lt;/td&gt;&lt;/tr&gt;"</f>
        <v>&lt;tr&gt;&lt;td&gt;Vitrified clay pipe&lt;/td&gt;&lt;td&gt;0.011&lt;/td&gt;&lt;td&gt;0.015&lt;/td&gt;&lt;td&gt;0.013&lt;/td&gt;&lt;/tr&gt;</v>
      </c>
    </row>
    <row r="32" spans="3:9" x14ac:dyDescent="0.25">
      <c r="C32" s="81" t="s">
        <v>71</v>
      </c>
      <c r="D32" s="82"/>
      <c r="E32" s="82"/>
      <c r="F32" s="83"/>
      <c r="I32" t="str">
        <f>"&lt;tr&gt;&lt;td&gt;"&amp;C32&amp;"&lt;/td&gt;&lt;td&gt;"&amp;D32&amp;"&lt;/td&gt;&lt;td&gt;"&amp;E32&amp;"&lt;/td&gt;&lt;td&gt;"&amp;F32&amp;"&lt;/td&gt;&lt;/tr&gt;"</f>
        <v>&lt;tr&gt;&lt;td&gt;Ditches (open channels)&lt;/td&gt;&lt;td&gt;&lt;/td&gt;&lt;td&gt;&lt;/td&gt;&lt;td&gt;&lt;/td&gt;&lt;/tr&gt;</v>
      </c>
    </row>
    <row r="33" spans="1:9" x14ac:dyDescent="0.25">
      <c r="C33" s="10" t="s">
        <v>72</v>
      </c>
      <c r="D33" s="15" t="s">
        <v>73</v>
      </c>
      <c r="E33" s="15"/>
      <c r="F33" s="12">
        <v>0.02</v>
      </c>
      <c r="I33" t="str">
        <f>"&lt;tr&gt;&lt;td&gt;"&amp;C33&amp;"&lt;/td&gt;&lt;td&gt;"&amp;D33&amp;"&lt;/td&gt;&lt;td&gt;"&amp;E33&amp;"&lt;/td&gt;&lt;td&gt;"&amp;F33&amp;"&lt;/td&gt;&lt;/tr&gt;"</f>
        <v>&lt;tr&gt;&lt;td&gt;Paved invert corrugated metal steel pipe&lt;/td&gt;&lt;td&gt; &lt;/td&gt;&lt;td&gt;&lt;/td&gt;&lt;td&gt;0.02&lt;/td&gt;&lt;/tr&gt;</v>
      </c>
    </row>
    <row r="34" spans="1:9" x14ac:dyDescent="0.25">
      <c r="C34" s="10" t="s">
        <v>74</v>
      </c>
      <c r="D34" s="15"/>
      <c r="E34" s="15"/>
      <c r="F34" s="12">
        <v>1.2999999999999999E-2</v>
      </c>
      <c r="I34" t="str">
        <f>"&lt;tr&gt;&lt;td&gt;"&amp;C34&amp;"&lt;/td&gt;&lt;td&gt;"&amp;D34&amp;"&lt;/td&gt;&lt;td&gt;"&amp;E34&amp;"&lt;/td&gt;&lt;td&gt;"&amp;F34&amp;"&lt;/td&gt;&lt;/tr&gt;"</f>
        <v>&lt;tr&gt;&lt;td&gt;Cast iron, ductile iron, concrete, and steel pipe&lt;/td&gt;&lt;td&gt;&lt;/td&gt;&lt;td&gt;&lt;/td&gt;&lt;td&gt;0.013&lt;/td&gt;&lt;/tr&gt;</v>
      </c>
    </row>
    <row r="35" spans="1:9" x14ac:dyDescent="0.25">
      <c r="C35" s="10" t="s">
        <v>75</v>
      </c>
      <c r="D35" s="15"/>
      <c r="E35" s="15"/>
      <c r="F35" s="12">
        <v>2.4E-2</v>
      </c>
      <c r="I35" t="str">
        <f>"&lt;tr&gt;&lt;td&gt;"&amp;C35&amp;"&lt;/td&gt;&lt;td&gt;"&amp;D35&amp;"&lt;/td&gt;&lt;td&gt;"&amp;E35&amp;"&lt;/td&gt;&lt;td&gt;"&amp;F35&amp;"&lt;/td&gt;&lt;/tr&gt;"</f>
        <v>&lt;tr&gt;&lt;td&gt;unpaved corrugated metal steel pipe&lt;/td&gt;&lt;td&gt;&lt;/td&gt;&lt;td&gt;&lt;/td&gt;&lt;td&gt;0.024&lt;/td&gt;&lt;/tr&gt;</v>
      </c>
    </row>
    <row r="36" spans="1:9" x14ac:dyDescent="0.25">
      <c r="C36" s="10" t="s">
        <v>76</v>
      </c>
      <c r="D36" s="15"/>
      <c r="E36" s="15"/>
      <c r="F36" s="12">
        <v>1.4999999999999999E-2</v>
      </c>
      <c r="I36" t="str">
        <f>"&lt;tr&gt;&lt;td&gt;"&amp;C36&amp;"&lt;/td&gt;&lt;td&gt;"&amp;D36&amp;"&lt;/td&gt;&lt;td&gt;"&amp;E36&amp;"&lt;/td&gt;&lt;td&gt;"&amp;F36&amp;"&lt;/td&gt;&lt;/tr&gt;"</f>
        <v>&lt;tr&gt;&lt;td&gt;Small plant ditches (no vegetation, fair condition)&lt;/td&gt;&lt;td&gt;&lt;/td&gt;&lt;td&gt;&lt;/td&gt;&lt;td&gt;0.015&lt;/td&gt;&lt;/tr&gt;</v>
      </c>
    </row>
    <row r="37" spans="1:9" x14ac:dyDescent="0.25">
      <c r="C37" s="10" t="s">
        <v>77</v>
      </c>
      <c r="D37" s="15"/>
      <c r="E37" s="15"/>
      <c r="F37" s="12">
        <v>0.03</v>
      </c>
      <c r="I37" t="str">
        <f>"&lt;tr&gt;&lt;td&gt;"&amp;C37&amp;"&lt;/td&gt;&lt;td&gt;"&amp;D37&amp;"&lt;/td&gt;&lt;td&gt;"&amp;E37&amp;"&lt;/td&gt;&lt;td&gt;"&amp;F37&amp;"&lt;/td&gt;&lt;/tr&gt;"</f>
        <v>&lt;tr&gt;&lt;td&gt;Main plant ditch (grass, some weeds, fair condition)&lt;/td&gt;&lt;td&gt;&lt;/td&gt;&lt;td&gt;&lt;/td&gt;&lt;td&gt;0.03&lt;/td&gt;&lt;/tr&gt;</v>
      </c>
    </row>
    <row r="38" spans="1:9" ht="15.75" thickBot="1" x14ac:dyDescent="0.3">
      <c r="C38" s="13" t="s">
        <v>78</v>
      </c>
      <c r="D38" s="16"/>
      <c r="E38" s="16"/>
      <c r="F38" s="17">
        <v>0.12</v>
      </c>
      <c r="I38" t="str">
        <f>"&lt;tr&gt;&lt;td&gt;"&amp;C38&amp;"&lt;/td&gt;&lt;td&gt;"&amp;D38&amp;"&lt;/td&gt;&lt;td&gt;"&amp;E38&amp;"&lt;/td&gt;&lt;td&gt;"&amp;F38&amp;"&lt;/td&gt;&lt;/tr&gt;"</f>
        <v>&lt;tr&gt;&lt;td&gt;Natural ditches (dense weeds, high as flow depth poor condition)&lt;/td&gt;&lt;td&gt;&lt;/td&gt;&lt;td&gt;&lt;/td&gt;&lt;td&gt;0.12&lt;/td&gt;&lt;/tr&gt;</v>
      </c>
    </row>
    <row r="39" spans="1:9" x14ac:dyDescent="0.25">
      <c r="H39" t="s">
        <v>26</v>
      </c>
    </row>
    <row r="41" spans="1:9" x14ac:dyDescent="0.25">
      <c r="H41" t="s">
        <v>25</v>
      </c>
    </row>
    <row r="42" spans="1:9" ht="15.75" thickBot="1" x14ac:dyDescent="0.3">
      <c r="C42" t="s">
        <v>110</v>
      </c>
      <c r="I42" t="str">
        <f>"&lt;caption&gt;" &amp; C42&amp;"&lt;/caption&gt;"</f>
        <v>&lt;caption&gt;Flow through Orifice (in USC system)&lt;/caption&gt;</v>
      </c>
    </row>
    <row r="43" spans="1:9" x14ac:dyDescent="0.25">
      <c r="C43" s="68" t="s">
        <v>5</v>
      </c>
      <c r="D43" s="70" t="s">
        <v>105</v>
      </c>
      <c r="E43" s="84" t="s">
        <v>106</v>
      </c>
      <c r="F43" s="85"/>
      <c r="G43" s="29" t="s">
        <v>18</v>
      </c>
      <c r="I43" t="str">
        <f>"&lt;tr&gt;&lt;th rowspan='2'&gt;"&amp;C43&amp;"&lt;/th&gt;&lt;th rowspan='2'&gt;"&amp;D43&amp;"&lt;/th&gt;&lt;th colspan='2'&gt;"&amp;E43&amp;"&lt;/th&gt;&lt;th&gt;"&amp;G43&amp;"&lt;/th&gt;&lt;/tr&gt;"</f>
        <v>&lt;tr&gt;&lt;th rowspan='2'&gt;C&lt;/th&gt;&lt;th rowspan='2'&gt;d&lt;/th&gt;&lt;th colspan='2'&gt;p&lt;/th&gt;&lt;th&gt;Q&lt;/th&gt;&lt;/tr&gt;</v>
      </c>
    </row>
    <row r="44" spans="1:9" ht="15.75" thickBot="1" x14ac:dyDescent="0.3">
      <c r="C44" s="69"/>
      <c r="D44" s="71"/>
      <c r="E44" s="67" t="s">
        <v>107</v>
      </c>
      <c r="F44" s="67" t="s">
        <v>108</v>
      </c>
      <c r="G44" s="30" t="s">
        <v>109</v>
      </c>
      <c r="I44" t="str">
        <f>"&lt;tr&gt;&lt;th&gt;"&amp;E44&amp;"&lt;/th&gt;&lt;th&gt;"&amp;F44&amp;"&lt;/th&gt;&lt;th&gt;"&amp;G44&amp;"&lt;/th&gt;&lt;/tr&gt;"</f>
        <v>&lt;tr&gt;&lt;th&gt;inch H2O&lt;/th&gt;&lt;th&gt;psi&lt;/th&gt;&lt;th&gt;gpm&lt;/th&gt;&lt;/tr&gt;</v>
      </c>
    </row>
    <row r="45" spans="1:9" ht="16.5" thickTop="1" thickBot="1" x14ac:dyDescent="0.3">
      <c r="C45" s="31">
        <v>0.9</v>
      </c>
      <c r="D45" s="32">
        <v>1</v>
      </c>
      <c r="E45" s="32">
        <v>1</v>
      </c>
      <c r="F45" s="33">
        <f>E45*0.03613</f>
        <v>3.6130000000000002E-2</v>
      </c>
      <c r="G45" s="34">
        <f>29.84*C45*D45^2*F45^0.5</f>
        <v>5.1047597702222971</v>
      </c>
      <c r="I45" t="str">
        <f>"&lt;tr&gt;&lt;td&gt;"&amp;C45&amp;"&lt;/td&gt;&lt;td&gt;"&amp;D45&amp;"&lt;/td&gt;&lt;td&gt;"&amp;E45&amp;"&lt;/td&gt;&lt;td&gt;"&amp;F45&amp;"&lt;/td&gt;&lt;td&gt;"&amp;G45&amp;"&lt;/td&gt;&lt;/tr&gt;"</f>
        <v>&lt;tr&gt;&lt;td&gt;0.9&lt;/td&gt;&lt;td&gt;1&lt;/td&gt;&lt;td&gt;1&lt;/td&gt;&lt;td&gt;0.03613&lt;/td&gt;&lt;td&gt;5.1047597702223&lt;/td&gt;&lt;/tr&gt;</v>
      </c>
    </row>
    <row r="46" spans="1:9" x14ac:dyDescent="0.25">
      <c r="A46" s="35"/>
      <c r="B46" s="35"/>
      <c r="C46" s="35"/>
      <c r="D46" s="36"/>
      <c r="E46" s="37"/>
      <c r="H46" t="s">
        <v>26</v>
      </c>
    </row>
    <row r="49" spans="1:13" x14ac:dyDescent="0.25">
      <c r="K49" t="s">
        <v>25</v>
      </c>
    </row>
    <row r="50" spans="1:13" ht="15.75" thickBot="1" x14ac:dyDescent="0.3">
      <c r="C50" t="s">
        <v>110</v>
      </c>
      <c r="L50" t="str">
        <f>"&lt;caption&gt;" &amp; C50&amp;"&lt;/caption&gt;"</f>
        <v>&lt;caption&gt;Flow through Orifice (in USC system)&lt;/caption&gt;</v>
      </c>
    </row>
    <row r="51" spans="1:13" x14ac:dyDescent="0.25">
      <c r="C51" s="68" t="s">
        <v>5</v>
      </c>
      <c r="D51" s="70" t="s">
        <v>105</v>
      </c>
      <c r="E51" s="84" t="s">
        <v>106</v>
      </c>
      <c r="F51" s="85"/>
      <c r="G51" s="84" t="s">
        <v>18</v>
      </c>
      <c r="H51" s="86"/>
      <c r="L51" t="str">
        <f>"&lt;tr&gt;&lt;th rowspan='2'&gt;"&amp;C51&amp;"&lt;/th&gt;&lt;th rowspan='2'&gt;"&amp;D51&amp;"&lt;/th&gt;&lt;th colspan='2'&gt;"&amp;E51&amp;"&lt;/th&gt;&lt;th colspan='2'&gt;"&amp;G51&amp;"&lt;/th&gt;&lt;/tr&gt;"</f>
        <v>&lt;tr&gt;&lt;th rowspan='2'&gt;C&lt;/th&gt;&lt;th rowspan='2'&gt;d&lt;/th&gt;&lt;th colspan='2'&gt;p&lt;/th&gt;&lt;th colspan='2'&gt;Q&lt;/th&gt;&lt;/tr&gt;</v>
      </c>
    </row>
    <row r="52" spans="1:13" ht="15.75" thickBot="1" x14ac:dyDescent="0.3">
      <c r="C52" s="69"/>
      <c r="D52" s="71"/>
      <c r="E52" s="67" t="s">
        <v>107</v>
      </c>
      <c r="F52" s="67" t="s">
        <v>108</v>
      </c>
      <c r="G52" s="30" t="s">
        <v>109</v>
      </c>
      <c r="H52" s="30" t="s">
        <v>120</v>
      </c>
      <c r="L52" t="str">
        <f>"&lt;tr&gt;&lt;th&gt;"&amp;E52&amp;"&lt;/th&gt;&lt;th&gt;"&amp;F52&amp;"&lt;/th&gt;&lt;th&gt;"&amp;G52&amp;"&lt;/th&gt;&lt;th&gt;"&amp;H52&amp;"&lt;/th&gt;&lt;/tr&gt;"</f>
        <v>&lt;tr&gt;&lt;th&gt;inch H2O&lt;/th&gt;&lt;th&gt;psi&lt;/th&gt;&lt;th&gt;gpm&lt;/th&gt;&lt;th&gt;cf/m&lt;/th&gt;&lt;/tr&gt;</v>
      </c>
    </row>
    <row r="53" spans="1:13" ht="16.5" thickTop="1" thickBot="1" x14ac:dyDescent="0.3">
      <c r="C53" s="31">
        <v>0.9</v>
      </c>
      <c r="D53" s="32">
        <v>1</v>
      </c>
      <c r="E53" s="32">
        <v>1</v>
      </c>
      <c r="F53" s="33">
        <f>E53*0.03613</f>
        <v>3.6130000000000002E-2</v>
      </c>
      <c r="G53" s="34">
        <f>29.84*C53*D53^2*F53^0.5</f>
        <v>5.1047597702222971</v>
      </c>
      <c r="H53" s="34">
        <f>G53/7.48</f>
        <v>0.68245451473560115</v>
      </c>
      <c r="L53" t="str">
        <f>"&lt;tr&gt;&lt;td&gt;"&amp;C53&amp;"&lt;/td&gt;&lt;td&gt;"&amp;D53&amp;"&lt;/td&gt;&lt;td&gt;"&amp;E53&amp;"&lt;/td&gt;&lt;td&gt;"&amp;F53&amp;"&lt;/td&gt;&lt;td&gt;"&amp;G53&amp;"&lt;/td&gt;&lt;td&gt;"&amp;H53&amp;"&lt;/td&gt;&lt;/tr&gt;"</f>
        <v>&lt;tr&gt;&lt;td&gt;0.9&lt;/td&gt;&lt;td&gt;1&lt;/td&gt;&lt;td&gt;1&lt;/td&gt;&lt;td&gt;0.03613&lt;/td&gt;&lt;td&gt;5.1047597702223&lt;/td&gt;&lt;td&gt;0.682454514735601&lt;/td&gt;&lt;/tr&gt;</v>
      </c>
    </row>
    <row r="54" spans="1:13" x14ac:dyDescent="0.25">
      <c r="A54" s="35"/>
      <c r="B54" s="35"/>
      <c r="C54" s="35"/>
      <c r="D54" s="36"/>
      <c r="E54" s="37"/>
      <c r="K54" t="s">
        <v>26</v>
      </c>
    </row>
    <row r="55" spans="1:13" x14ac:dyDescent="0.25">
      <c r="A55" s="35"/>
      <c r="B55" s="35"/>
      <c r="C55" s="35"/>
      <c r="D55" s="36"/>
      <c r="E55" s="37"/>
    </row>
    <row r="56" spans="1:13" x14ac:dyDescent="0.25">
      <c r="A56" s="35"/>
      <c r="B56" s="35"/>
      <c r="C56" s="35"/>
      <c r="D56" s="36"/>
      <c r="E56" s="37"/>
    </row>
    <row r="58" spans="1:13" x14ac:dyDescent="0.25">
      <c r="C58" s="26" t="s">
        <v>81</v>
      </c>
      <c r="D58" s="24" t="s">
        <v>80</v>
      </c>
      <c r="E58" s="21">
        <v>16</v>
      </c>
      <c r="F58" s="22">
        <v>12</v>
      </c>
      <c r="G58" s="21">
        <v>12</v>
      </c>
      <c r="H58" s="23">
        <v>12</v>
      </c>
      <c r="I58" s="21" t="s">
        <v>19</v>
      </c>
      <c r="J58" s="25" t="s">
        <v>82</v>
      </c>
      <c r="K58" s="38"/>
      <c r="M58" t="str">
        <f>"&lt;tr&gt;&lt;td&gt;"&amp;C58&amp;"&lt;/td&gt;&lt;td&gt;"&amp;D58&amp;"&lt;/td&gt;&lt;td&gt;"&amp;E58&amp;"&lt;/td&gt;&lt;td&gt;"&amp;F58&amp;"&lt;/td&gt;&lt;td&gt;"&amp;G58&amp;"&lt;/td&gt;&lt;td&gt;"&amp;H58&amp;"&lt;/td&gt;&lt;td&gt;"&amp;I58&amp;"&lt;/td&gt;&lt;td&gt;"&amp;J58&amp;"&lt;/td&gt;&lt;/tr&gt;"</f>
        <v>&lt;tr&gt;&lt;td&gt;T-thru/coupling&lt;/td&gt;&lt;td&gt;-&lt;/td&gt;&lt;td&gt;16&lt;/td&gt;&lt;td&gt;12&lt;/td&gt;&lt;td&gt;12&lt;/td&gt;&lt;td&gt;12&lt;/td&gt;&lt;td&gt;R&lt;/td&gt;&lt;td&gt;T-run&lt;/td&gt;&lt;/tr&gt;</v>
      </c>
    </row>
    <row r="59" spans="1:13" x14ac:dyDescent="0.25">
      <c r="C59" s="26" t="s">
        <v>83</v>
      </c>
      <c r="D59" s="24" t="s">
        <v>80</v>
      </c>
      <c r="E59" s="21">
        <v>6</v>
      </c>
      <c r="F59" s="21"/>
      <c r="G59" s="21"/>
      <c r="H59" s="23">
        <v>8</v>
      </c>
      <c r="I59" s="21" t="s">
        <v>12</v>
      </c>
      <c r="J59" s="25" t="s">
        <v>83</v>
      </c>
      <c r="K59" s="38"/>
      <c r="M59" t="str">
        <f>"&lt;tr&gt;&lt;td&gt;"&amp;C59&amp;"&lt;/td&gt;&lt;td&gt;"&amp;D59&amp;"&lt;/td&gt;&lt;td&gt;"&amp;E59&amp;"&lt;/td&gt;&lt;td&gt;"&amp;F59&amp;"&lt;/td&gt;&lt;td&gt;"&amp;G59&amp;"&lt;/td&gt;&lt;td&gt;"&amp;H59&amp;"&lt;/td&gt;&lt;td&gt;"&amp;I59&amp;"&lt;/td&gt;&lt;td&gt;"&amp;J59&amp;"&lt;/td&gt;&lt;/tr&gt;"</f>
        <v>&lt;tr&gt;&lt;td&gt;Ball&lt;/td&gt;&lt;td&gt;-&lt;/td&gt;&lt;td&gt;6&lt;/td&gt;&lt;td&gt;&lt;/td&gt;&lt;td&gt;&lt;/td&gt;&lt;td&gt;8&lt;/td&gt;&lt;td&gt;B&lt;/td&gt;&lt;td&gt;Ball&lt;/td&gt;&lt;/tr&gt;</v>
      </c>
    </row>
    <row r="60" spans="1:13" x14ac:dyDescent="0.25">
      <c r="C60" s="20" t="s">
        <v>84</v>
      </c>
      <c r="D60" s="21">
        <v>7</v>
      </c>
      <c r="E60" s="21">
        <v>9</v>
      </c>
      <c r="F60" s="22">
        <v>8</v>
      </c>
      <c r="G60" s="21">
        <v>8</v>
      </c>
      <c r="H60" s="23">
        <v>8</v>
      </c>
      <c r="I60" s="21" t="s">
        <v>17</v>
      </c>
      <c r="J60" s="25" t="s">
        <v>85</v>
      </c>
      <c r="K60" s="38"/>
      <c r="M60" t="str">
        <f>"&lt;tr&gt;&lt;td&gt;"&amp;C60&amp;"&lt;/td&gt;&lt;td&gt;"&amp;D60&amp;"&lt;/td&gt;&lt;td&gt;"&amp;E60&amp;"&lt;/td&gt;&lt;td&gt;"&amp;F60&amp;"&lt;/td&gt;&lt;td&gt;"&amp;G60&amp;"&lt;/td&gt;&lt;td&gt;"&amp;H60&amp;"&lt;/td&gt;&lt;td&gt;"&amp;I60&amp;"&lt;/td&gt;&lt;td&gt;"&amp;J60&amp;"&lt;/td&gt;&lt;/tr&gt;"</f>
        <v>&lt;tr&gt;&lt;td&gt;Gate &lt;/td&gt;&lt;td&gt;7&lt;/td&gt;&lt;td&gt;9&lt;/td&gt;&lt;td&gt;8&lt;/td&gt;&lt;td&gt;8&lt;/td&gt;&lt;td&gt;8&lt;/td&gt;&lt;td&gt;G&lt;/td&gt;&lt;td&gt;Gate&lt;/td&gt;&lt;/tr&gt;</v>
      </c>
    </row>
    <row r="61" spans="1:13" x14ac:dyDescent="0.25">
      <c r="C61" s="20" t="s">
        <v>86</v>
      </c>
      <c r="D61" s="21">
        <v>333</v>
      </c>
      <c r="E61" s="21">
        <v>275</v>
      </c>
      <c r="F61" s="22">
        <v>330</v>
      </c>
      <c r="G61" s="21">
        <v>330</v>
      </c>
      <c r="H61" s="23">
        <v>330</v>
      </c>
      <c r="I61" s="21" t="s">
        <v>87</v>
      </c>
      <c r="J61" s="25" t="s">
        <v>88</v>
      </c>
      <c r="K61" s="38"/>
      <c r="M61" t="str">
        <f>"&lt;tr&gt;&lt;td&gt;"&amp;C61&amp;"&lt;/td&gt;&lt;td&gt;"&amp;D61&amp;"&lt;/td&gt;&lt;td&gt;"&amp;E61&amp;"&lt;/td&gt;&lt;td&gt;"&amp;F61&amp;"&lt;/td&gt;&lt;td&gt;"&amp;G61&amp;"&lt;/td&gt;&lt;td&gt;"&amp;H61&amp;"&lt;/td&gt;&lt;td&gt;"&amp;I61&amp;"&lt;/td&gt;&lt;td&gt;"&amp;J61&amp;"&lt;/td&gt;&lt;/tr&gt;"</f>
        <v>&lt;tr&gt;&lt;td&gt;Globe &lt;/td&gt;&lt;td&gt;333&lt;/td&gt;&lt;td&gt;275&lt;/td&gt;&lt;td&gt;330&lt;/td&gt;&lt;td&gt;330&lt;/td&gt;&lt;td&gt;330&lt;/td&gt;&lt;td&gt;L&lt;/td&gt;&lt;td&gt;Globe&lt;/td&gt;&lt;/tr&gt;</v>
      </c>
    </row>
    <row r="62" spans="1:13" x14ac:dyDescent="0.25">
      <c r="C62" s="20" t="s">
        <v>89</v>
      </c>
      <c r="D62" s="21">
        <v>167</v>
      </c>
      <c r="E62" s="24" t="s">
        <v>80</v>
      </c>
      <c r="F62" s="22">
        <v>170</v>
      </c>
      <c r="G62" s="21">
        <v>170</v>
      </c>
      <c r="H62" s="23">
        <v>170</v>
      </c>
      <c r="I62" s="21" t="s">
        <v>3</v>
      </c>
      <c r="J62" s="25" t="s">
        <v>90</v>
      </c>
      <c r="K62" s="38"/>
      <c r="M62" t="str">
        <f>"&lt;tr&gt;&lt;td&gt;"&amp;C62&amp;"&lt;/td&gt;&lt;td&gt;"&amp;D62&amp;"&lt;/td&gt;&lt;td&gt;"&amp;E62&amp;"&lt;/td&gt;&lt;td&gt;"&amp;F62&amp;"&lt;/td&gt;&lt;td&gt;"&amp;G62&amp;"&lt;/td&gt;&lt;td&gt;"&amp;H62&amp;"&lt;/td&gt;&lt;td&gt;"&amp;I62&amp;"&lt;/td&gt;&lt;td&gt;"&amp;J62&amp;"&lt;/td&gt;&lt;/tr&gt;"</f>
        <v>&lt;tr&gt;&lt;td&gt;Angle &lt;/td&gt;&lt;td&gt;167&lt;/td&gt;&lt;td&gt;-&lt;/td&gt;&lt;td&gt;170&lt;/td&gt;&lt;td&gt;170&lt;/td&gt;&lt;td&gt;170&lt;/td&gt;&lt;td&gt;A&lt;/td&gt;&lt;td&gt;Angle&lt;/td&gt;&lt;/tr&gt;</v>
      </c>
    </row>
    <row r="63" spans="1:13" x14ac:dyDescent="0.25">
      <c r="C63" s="20" t="s">
        <v>91</v>
      </c>
      <c r="D63" s="21">
        <v>83</v>
      </c>
      <c r="E63" s="24" t="s">
        <v>80</v>
      </c>
      <c r="F63" s="21">
        <v>133</v>
      </c>
      <c r="G63" s="21">
        <v>133</v>
      </c>
      <c r="H63" s="23">
        <v>133</v>
      </c>
      <c r="I63" s="21" t="s">
        <v>5</v>
      </c>
      <c r="J63" s="25" t="s">
        <v>92</v>
      </c>
      <c r="K63" s="38"/>
      <c r="M63" t="str">
        <f>"&lt;tr&gt;&lt;td&gt;"&amp;C63&amp;"&lt;/td&gt;&lt;td&gt;"&amp;D63&amp;"&lt;/td&gt;&lt;td&gt;"&amp;E63&amp;"&lt;/td&gt;&lt;td&gt;"&amp;F63&amp;"&lt;/td&gt;&lt;td&gt;"&amp;G63&amp;"&lt;/td&gt;&lt;td&gt;"&amp;H63&amp;"&lt;/td&gt;&lt;td&gt;"&amp;I63&amp;"&lt;/td&gt;&lt;td&gt;"&amp;J63&amp;"&lt;/td&gt;&lt;/tr&gt;"</f>
        <v>&lt;tr&gt;&lt;td&gt;Swing Check&lt;/td&gt;&lt;td&gt;83&lt;/td&gt;&lt;td&gt;-&lt;/td&gt;&lt;td&gt;133&lt;/td&gt;&lt;td&gt;133&lt;/td&gt;&lt;td&gt;133&lt;/td&gt;&lt;td&gt;C&lt;/td&gt;&lt;td&gt;Check&lt;/td&gt;&lt;/tr&gt;</v>
      </c>
    </row>
    <row r="64" spans="1:13" x14ac:dyDescent="0.25">
      <c r="C64" s="20" t="s">
        <v>93</v>
      </c>
      <c r="D64" s="24" t="s">
        <v>80</v>
      </c>
      <c r="E64" s="21">
        <v>20</v>
      </c>
      <c r="F64" s="21"/>
      <c r="G64" s="21"/>
      <c r="H64" s="23"/>
      <c r="I64" s="21"/>
      <c r="J64" s="25"/>
      <c r="K64" s="38"/>
      <c r="M64" t="str">
        <f>"&lt;tr&gt;&lt;td&gt;"&amp;C64&amp;"&lt;/td&gt;&lt;td&gt;"&amp;D64&amp;"&lt;/td&gt;&lt;td&gt;"&amp;E64&amp;"&lt;/td&gt;&lt;td&gt;"&amp;F64&amp;"&lt;/td&gt;&lt;td&gt;"&amp;G64&amp;"&lt;/td&gt;&lt;td&gt;"&amp;H64&amp;"&lt;/td&gt;&lt;td&gt;"&amp;I64&amp;"&lt;/td&gt;&lt;td&gt;"&amp;J64&amp;"&lt;/td&gt;&lt;/tr&gt;"</f>
        <v>&lt;tr&gt;&lt;td&gt;Butterfly Va&lt;/td&gt;&lt;td&gt;-&lt;/td&gt;&lt;td&gt;20&lt;/td&gt;&lt;td&gt;&lt;/td&gt;&lt;td&gt;&lt;/td&gt;&lt;td&gt;&lt;/td&gt;&lt;td&gt;&lt;/td&gt;&lt;td&gt;&lt;/td&gt;&lt;/tr&gt;</v>
      </c>
    </row>
    <row r="65" spans="3:15" ht="25.5" x14ac:dyDescent="0.25">
      <c r="C65" s="20" t="s">
        <v>94</v>
      </c>
      <c r="D65" s="24" t="s">
        <v>80</v>
      </c>
      <c r="E65" s="24" t="s">
        <v>80</v>
      </c>
      <c r="F65" s="21">
        <v>18</v>
      </c>
      <c r="G65" s="21">
        <v>18</v>
      </c>
      <c r="H65" s="23" t="s">
        <v>73</v>
      </c>
      <c r="I65" s="21"/>
      <c r="J65" s="25"/>
      <c r="K65" s="38"/>
      <c r="M65" t="str">
        <f>"&lt;tr&gt;&lt;td&gt;"&amp;C65&amp;"&lt;/td&gt;&lt;td&gt;"&amp;D65&amp;"&lt;/td&gt;&lt;td&gt;"&amp;E65&amp;"&lt;/td&gt;&lt;td&gt;"&amp;F65&amp;"&lt;/td&gt;&lt;td&gt;"&amp;G65&amp;"&lt;/td&gt;&lt;td&gt;"&amp;H65&amp;"&lt;/td&gt;&lt;td&gt;"&amp;I65&amp;"&lt;/td&gt;&lt;td&gt;"&amp;J65&amp;"&lt;/td&gt;&lt;/tr&gt;"</f>
        <v>&lt;tr&gt;&lt;td&gt;Balancing Valve&lt;/td&gt;&lt;td&gt;-&lt;/td&gt;&lt;td&gt;-&lt;/td&gt;&lt;td&gt;18&lt;/td&gt;&lt;td&gt;18&lt;/td&gt;&lt;td&gt; &lt;/td&gt;&lt;td&gt;&lt;/td&gt;&lt;td&gt;&lt;/td&gt;&lt;/tr&gt;</v>
      </c>
    </row>
    <row r="66" spans="3:15" ht="25.5" x14ac:dyDescent="0.25">
      <c r="C66" s="20" t="s">
        <v>95</v>
      </c>
      <c r="D66" s="24" t="s">
        <v>80</v>
      </c>
      <c r="E66" s="24" t="s">
        <v>80</v>
      </c>
      <c r="F66" s="21">
        <v>18</v>
      </c>
      <c r="G66" s="21">
        <v>18</v>
      </c>
      <c r="H66" s="23">
        <v>18</v>
      </c>
      <c r="I66" s="21" t="s">
        <v>96</v>
      </c>
      <c r="J66" s="25" t="s">
        <v>97</v>
      </c>
      <c r="K66" s="38"/>
      <c r="M66" t="str">
        <f>"&lt;tr&gt;&lt;td&gt;"&amp;C66&amp;"&lt;/td&gt;&lt;td&gt;"&amp;D66&amp;"&lt;/td&gt;&lt;td&gt;"&amp;E66&amp;"&lt;/td&gt;&lt;td&gt;"&amp;F66&amp;"&lt;/td&gt;&lt;td&gt;"&amp;G66&amp;"&lt;/td&gt;&lt;td&gt;"&amp;H66&amp;"&lt;/td&gt;&lt;td&gt;"&amp;I66&amp;"&lt;/td&gt;&lt;td&gt;"&amp;J66&amp;"&lt;/td&gt;&lt;/tr&gt;"</f>
        <v>&lt;tr&gt;&lt;td&gt;Plug-type cock&lt;/td&gt;&lt;td&gt;-&lt;/td&gt;&lt;td&gt;-&lt;/td&gt;&lt;td&gt;18&lt;/td&gt;&lt;td&gt;18&lt;/td&gt;&lt;td&gt;18&lt;/td&gt;&lt;td&gt;P&lt;/td&gt;&lt;td&gt;Plug / Balancing&lt;/td&gt;&lt;/tr&gt;</v>
      </c>
      <c r="N66" t="str">
        <f>"&lt;tr&gt;&lt;td&gt;"&amp;D66&amp;"&lt;/td&gt;&lt;td&gt;"&amp;E66&amp;"&lt;/td&gt;&lt;td&gt;"&amp;F66&amp;"&lt;/td&gt;&lt;td&gt;"&amp;G66&amp;"&lt;/td&gt;&lt;/tr&gt;"</f>
        <v>&lt;tr&gt;&lt;td&gt;-&lt;/td&gt;&lt;td&gt;-&lt;/td&gt;&lt;td&gt;18&lt;/td&gt;&lt;td&gt;18&lt;/td&gt;&lt;/tr&gt;</v>
      </c>
    </row>
    <row r="67" spans="3:15" x14ac:dyDescent="0.25">
      <c r="C67" s="27"/>
      <c r="D67" s="28"/>
      <c r="E67" s="28"/>
      <c r="F67" s="18"/>
      <c r="G67" s="18"/>
      <c r="H67" s="18"/>
      <c r="I67" s="18"/>
      <c r="J67" s="18"/>
      <c r="K67" s="18"/>
    </row>
    <row r="68" spans="3:15" x14ac:dyDescent="0.25">
      <c r="C68" s="18" t="s">
        <v>98</v>
      </c>
      <c r="D68" s="19" t="s">
        <v>99</v>
      </c>
      <c r="E68" s="18"/>
      <c r="F68" s="18"/>
      <c r="G68" s="18"/>
      <c r="H68" s="18"/>
      <c r="I68" s="18"/>
      <c r="J68" s="18"/>
      <c r="K68" s="18"/>
    </row>
    <row r="69" spans="3:15" x14ac:dyDescent="0.25">
      <c r="C69" s="18" t="s">
        <v>100</v>
      </c>
      <c r="D69" s="19" t="s">
        <v>101</v>
      </c>
      <c r="E69" s="18"/>
      <c r="F69" s="18"/>
      <c r="G69" s="18"/>
      <c r="H69" s="18"/>
      <c r="I69" s="18"/>
      <c r="J69" s="18"/>
      <c r="K69" s="18"/>
    </row>
    <row r="70" spans="3:15" x14ac:dyDescent="0.25">
      <c r="C70" s="18"/>
      <c r="D70" s="19" t="s">
        <v>102</v>
      </c>
      <c r="E70" s="18"/>
      <c r="F70" s="18"/>
      <c r="G70" s="18"/>
      <c r="H70" s="18"/>
      <c r="I70" s="18"/>
      <c r="J70" s="18"/>
      <c r="K70" s="18"/>
    </row>
    <row r="71" spans="3:15" x14ac:dyDescent="0.25">
      <c r="C71" s="18" t="s">
        <v>79</v>
      </c>
      <c r="D71" s="19" t="s">
        <v>103</v>
      </c>
      <c r="E71" s="18"/>
      <c r="F71" s="18"/>
      <c r="G71" s="18"/>
      <c r="H71" s="18"/>
      <c r="I71" s="18"/>
      <c r="J71" s="18"/>
      <c r="K71" s="18"/>
    </row>
    <row r="72" spans="3:15" x14ac:dyDescent="0.25">
      <c r="C72" s="18" t="s">
        <v>79</v>
      </c>
      <c r="D72" s="19" t="s">
        <v>104</v>
      </c>
      <c r="E72" s="18"/>
      <c r="F72" s="18"/>
      <c r="G72" s="18"/>
      <c r="H72" s="18"/>
      <c r="I72" s="18"/>
      <c r="J72" s="18"/>
      <c r="K72" s="18"/>
    </row>
    <row r="76" spans="3:15" ht="15.75" thickBot="1" x14ac:dyDescent="0.3"/>
    <row r="77" spans="3:15" x14ac:dyDescent="0.25">
      <c r="C77" s="72" t="s">
        <v>111</v>
      </c>
      <c r="D77" s="73"/>
      <c r="E77" s="39"/>
      <c r="F77" s="40"/>
      <c r="G77" s="63" t="s">
        <v>112</v>
      </c>
      <c r="H77" s="64"/>
      <c r="I77" s="62"/>
      <c r="J77" s="63" t="s">
        <v>113</v>
      </c>
      <c r="K77" s="64"/>
      <c r="L77" s="62"/>
      <c r="M77" s="65" t="s">
        <v>114</v>
      </c>
      <c r="O77" t="str">
        <f>"&lt;tr&gt;&lt;td&gt;"&amp;C77&amp;"&lt;/td&gt;&lt;td&gt;"&amp;D77&amp;"&lt;/td&gt;&lt;td&gt;"&amp;E77&amp;"&lt;/td&gt;&lt;td&gt;"&amp;F77&amp;"&lt;/td&gt;&lt;td&gt;"&amp;G77&amp;"&lt;/td&gt;&lt;td&gt;"&amp;H77&amp;"&lt;/td&gt;&lt;td&gt;"&amp;I77&amp;"&lt;/td&gt;&lt;td&gt;"&amp;J77&amp;"&lt;/td&gt;&lt;td&gt;"&amp;K77&amp;"&lt;/td&gt;&lt;td&gt;"&amp;L77&amp;"&lt;/td&gt;&lt;td&gt;"&amp;M77&amp;"&lt;/td&gt;&lt;/tr&gt;"</f>
        <v>&lt;tr&gt;&lt;td&gt;OR&lt;/td&gt;&lt;td&gt;&lt;/td&gt;&lt;td&gt;&lt;/td&gt;&lt;td&gt;&lt;/td&gt;&lt;td&gt;Type A Outlets&lt;/td&gt;&lt;td&gt;&lt;/td&gt;&lt;td&gt;&lt;/td&gt;&lt;td&gt;Type B Outlets&lt;/td&gt;&lt;td&gt;&lt;/td&gt;&lt;td&gt;&lt;/td&gt;&lt;td&gt;Total Scfm&lt;/td&gt;&lt;/tr&gt;</v>
      </c>
    </row>
    <row r="78" spans="3:15" ht="15.75" thickBot="1" x14ac:dyDescent="0.3">
      <c r="C78" s="41" t="s">
        <v>115</v>
      </c>
      <c r="D78" s="42" t="s">
        <v>116</v>
      </c>
      <c r="E78" s="43" t="s">
        <v>117</v>
      </c>
      <c r="F78" s="42" t="s">
        <v>118</v>
      </c>
      <c r="G78" s="42" t="s">
        <v>115</v>
      </c>
      <c r="H78" s="42" t="s">
        <v>117</v>
      </c>
      <c r="I78" s="42" t="s">
        <v>119</v>
      </c>
      <c r="J78" s="42" t="s">
        <v>115</v>
      </c>
      <c r="K78" s="42" t="s">
        <v>117</v>
      </c>
      <c r="L78" s="42" t="s">
        <v>119</v>
      </c>
      <c r="M78" s="66"/>
      <c r="O78" t="str">
        <f>"&lt;tr&gt;&lt;td&gt;"&amp;C78&amp;"&lt;/td&gt;&lt;td&gt;"&amp;D78&amp;"&lt;/td&gt;&lt;td&gt;"&amp;E78&amp;"&lt;/td&gt;&lt;td&gt;"&amp;F78&amp;"&lt;/td&gt;&lt;td&gt;"&amp;G78&amp;"&lt;/td&gt;&lt;td&gt;"&amp;H78&amp;"&lt;/td&gt;&lt;td&gt;"&amp;I78&amp;"&lt;/td&gt;&lt;td&gt;"&amp;J78&amp;"&lt;/td&gt;&lt;td&gt;"&amp;K78&amp;"&lt;/td&gt;&lt;td&gt;"&amp;L78&amp;"&lt;/td&gt;&lt;td&gt;"&amp;M78&amp;"&lt;/td&gt;&lt;/tr&gt;"</f>
        <v>&lt;tr&gt;&lt;td&gt;No.&lt;/td&gt;&lt;td&gt;SCMF1&lt;/td&gt;&lt;td&gt;DF&lt;/td&gt;&lt;td&gt;SCMF2&lt;/td&gt;&lt;td&gt;No.&lt;/td&gt;&lt;td&gt;DF&lt;/td&gt;&lt;td&gt;SCFM&lt;/td&gt;&lt;td&gt;No.&lt;/td&gt;&lt;td&gt;DF&lt;/td&gt;&lt;td&gt;SCFM&lt;/td&gt;&lt;td&gt;&lt;/td&gt;&lt;/tr&gt;</v>
      </c>
    </row>
    <row r="79" spans="3:15" ht="16.5" thickTop="1" thickBot="1" x14ac:dyDescent="0.3">
      <c r="C79" s="44">
        <v>6</v>
      </c>
      <c r="D79" s="45">
        <f>IF(C79&lt;7,C79*3*1.5,6*3*1.5)</f>
        <v>27</v>
      </c>
      <c r="E79" s="45" t="e">
        <f ca="1">[1]!DFMVa(C79*3)</f>
        <v>#NAME?</v>
      </c>
      <c r="F79" s="46">
        <f t="shared" ref="F79:F82" si="0">IF(D79&lt;7,0,(C79*1.5))</f>
        <v>9</v>
      </c>
      <c r="G79" s="47">
        <v>0</v>
      </c>
      <c r="H79" s="48" t="e">
        <f ca="1">[1]!DFMVa(C79*3+G79)</f>
        <v>#NAME?</v>
      </c>
      <c r="I79" s="48" t="e">
        <f t="shared" ref="I79:I81" ca="1" si="1">H79*0.25*(G79)</f>
        <v>#NAME?</v>
      </c>
      <c r="J79" s="49">
        <v>0</v>
      </c>
      <c r="K79" s="48" t="e">
        <f ca="1">[1]!DFMVb(J79)</f>
        <v>#NAME?</v>
      </c>
      <c r="L79" s="48" t="e">
        <f ca="1">K79*0.25*J79</f>
        <v>#NAME?</v>
      </c>
      <c r="M79" s="50" t="e">
        <f t="shared" ref="M79:M81" ca="1" si="2">IF(D79&gt;(F79+I79),D79,L79+F79+I79)</f>
        <v>#NAME?</v>
      </c>
      <c r="O79" t="e">
        <f t="shared" ref="O79:O82" ca="1" si="3">"&lt;tr&gt;&lt;td&gt;"&amp;C79&amp;"&lt;/td&gt;&lt;td&gt;"&amp;D79&amp;"&lt;/td&gt;&lt;td&gt;"&amp;E79&amp;"&lt;/td&gt;&lt;td&gt;"&amp;F79&amp;"&lt;/td&gt;&lt;td&gt;"&amp;G79&amp;"&lt;/td&gt;&lt;td&gt;"&amp;H79&amp;"&lt;/td&gt;&lt;td&gt;"&amp;I79&amp;"&lt;/td&gt;&lt;td&gt;"&amp;J79&amp;"&lt;/td&gt;&lt;td&gt;"&amp;K79&amp;"&lt;/td&gt;&lt;td&gt;"&amp;L79&amp;"&lt;/td&gt;&lt;td&gt;"&amp;M79&amp;"&lt;/td&gt;&lt;/tr&gt;"</f>
        <v>#NAME?</v>
      </c>
    </row>
    <row r="80" spans="3:15" ht="15.75" thickBot="1" x14ac:dyDescent="0.3">
      <c r="C80" s="51">
        <v>12</v>
      </c>
      <c r="D80" s="52">
        <f t="shared" ref="D80:D82" si="4">IF(C80&lt;7,C80*3*1.5,6*3*1.5)</f>
        <v>27</v>
      </c>
      <c r="E80" s="52" t="e">
        <f ca="1">[1]!DFMVa(C80*3)</f>
        <v>#NAME?</v>
      </c>
      <c r="F80" s="46">
        <f t="shared" si="0"/>
        <v>18</v>
      </c>
      <c r="G80" s="53">
        <v>0</v>
      </c>
      <c r="H80" s="54" t="e">
        <f ca="1">[1]!DFMVa(C80*3+G80)</f>
        <v>#NAME?</v>
      </c>
      <c r="I80" s="54" t="e">
        <f t="shared" ca="1" si="1"/>
        <v>#NAME?</v>
      </c>
      <c r="J80" s="55">
        <v>0</v>
      </c>
      <c r="K80" s="54" t="e">
        <f ca="1">[1]!DFMVb(J80)</f>
        <v>#NAME?</v>
      </c>
      <c r="L80" s="54" t="e">
        <f t="shared" ref="L80:L82" ca="1" si="5">K80*0.25*J80</f>
        <v>#NAME?</v>
      </c>
      <c r="M80" s="56" t="e">
        <f t="shared" ca="1" si="2"/>
        <v>#NAME?</v>
      </c>
      <c r="O80" t="e">
        <f t="shared" ca="1" si="3"/>
        <v>#NAME?</v>
      </c>
    </row>
    <row r="81" spans="3:15" ht="15.75" thickBot="1" x14ac:dyDescent="0.3">
      <c r="C81" s="51">
        <v>0</v>
      </c>
      <c r="D81" s="52">
        <f t="shared" si="4"/>
        <v>0</v>
      </c>
      <c r="E81" s="52" t="e">
        <f ca="1">[1]!DFMVa(C81*3)</f>
        <v>#NAME?</v>
      </c>
      <c r="F81" s="46">
        <f t="shared" si="0"/>
        <v>0</v>
      </c>
      <c r="G81" s="53">
        <v>44</v>
      </c>
      <c r="H81" s="54" t="e">
        <f ca="1">[1]!DFMVa(C81*3+G81)</f>
        <v>#NAME?</v>
      </c>
      <c r="I81" s="54" t="e">
        <f t="shared" ca="1" si="1"/>
        <v>#NAME?</v>
      </c>
      <c r="J81" s="55">
        <v>403</v>
      </c>
      <c r="K81" s="54" t="e">
        <f ca="1">[1]!DFMVb(J81)</f>
        <v>#NAME?</v>
      </c>
      <c r="L81" s="54" t="e">
        <f t="shared" ca="1" si="5"/>
        <v>#NAME?</v>
      </c>
      <c r="M81" s="56" t="e">
        <f t="shared" ca="1" si="2"/>
        <v>#NAME?</v>
      </c>
      <c r="O81" t="e">
        <f t="shared" ca="1" si="3"/>
        <v>#NAME?</v>
      </c>
    </row>
    <row r="82" spans="3:15" ht="15.75" thickBot="1" x14ac:dyDescent="0.3">
      <c r="C82" s="57">
        <v>12</v>
      </c>
      <c r="D82" s="46">
        <f t="shared" si="4"/>
        <v>27</v>
      </c>
      <c r="E82" s="46" t="e">
        <f ca="1">[1]!DFMVa(C82*3)</f>
        <v>#NAME?</v>
      </c>
      <c r="F82" s="46">
        <f t="shared" si="0"/>
        <v>18</v>
      </c>
      <c r="G82" s="58">
        <v>80</v>
      </c>
      <c r="H82" s="59" t="e">
        <f ca="1">[1]!DFMVa(C82+G82)</f>
        <v>#NAME?</v>
      </c>
      <c r="I82" s="59" t="e">
        <f ca="1">H82*0.25*(G82)</f>
        <v>#NAME?</v>
      </c>
      <c r="J82" s="60">
        <v>423</v>
      </c>
      <c r="K82" s="59" t="e">
        <f ca="1">[1]!DFMVb(J82)</f>
        <v>#NAME?</v>
      </c>
      <c r="L82" s="59" t="e">
        <f t="shared" ca="1" si="5"/>
        <v>#NAME?</v>
      </c>
      <c r="M82" s="61" t="e">
        <f ca="1">IF(D82&gt;(F82+I82),D82,L82+F82+I82)</f>
        <v>#NAME?</v>
      </c>
      <c r="O82" t="e">
        <f t="shared" ca="1" si="3"/>
        <v>#NAME?</v>
      </c>
    </row>
  </sheetData>
  <mergeCells count="13">
    <mergeCell ref="C77:D77"/>
    <mergeCell ref="C17:D17"/>
    <mergeCell ref="C20:F20"/>
    <mergeCell ref="C21:F21"/>
    <mergeCell ref="C23:F23"/>
    <mergeCell ref="C32:F32"/>
    <mergeCell ref="C51:C52"/>
    <mergeCell ref="D51:D52"/>
    <mergeCell ref="E51:F51"/>
    <mergeCell ref="G51:H51"/>
    <mergeCell ref="E43:F43"/>
    <mergeCell ref="C43:C44"/>
    <mergeCell ref="D43:D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E3:F31"/>
  <sheetViews>
    <sheetView topLeftCell="A7" workbookViewId="0">
      <selection activeCell="F3" sqref="F3:F31"/>
    </sheetView>
  </sheetViews>
  <sheetFormatPr defaultRowHeight="15" x14ac:dyDescent="0.25"/>
  <cols>
    <col min="5" max="5" width="58.7109375" bestFit="1" customWidth="1"/>
  </cols>
  <sheetData>
    <row r="3" spans="5:6" x14ac:dyDescent="0.25">
      <c r="E3" s="5" t="s">
        <v>27</v>
      </c>
      <c r="F3" t="str">
        <f>"&lt;li&gt;"&amp;E3&amp;"&lt;/li&gt;"</f>
        <v>&lt;li&gt;A = Pipe Cross Section Area (m2)&lt;/li&gt;</v>
      </c>
    </row>
    <row r="4" spans="5:6" x14ac:dyDescent="0.25">
      <c r="E4" s="5" t="s">
        <v>28</v>
      </c>
      <c r="F4" t="str">
        <f t="shared" ref="F4:F31" si="0">"&lt;li&gt;"&amp;E4&amp;"&lt;/li&gt;"</f>
        <v>&lt;li&gt;a = Velocity of sound ( m /s)&lt;/li&gt;</v>
      </c>
    </row>
    <row r="5" spans="5:6" x14ac:dyDescent="0.25">
      <c r="E5" s="5" t="s">
        <v>29</v>
      </c>
      <c r="F5" t="str">
        <f t="shared" si="0"/>
        <v>&lt;li&gt;c p = Specific Heat Capacity at Constant pressure (kJ/(kg K))&lt;/li&gt;</v>
      </c>
    </row>
    <row r="6" spans="5:6" x14ac:dyDescent="0.25">
      <c r="E6" s="5" t="s">
        <v>30</v>
      </c>
      <c r="F6" t="str">
        <f t="shared" si="0"/>
        <v>&lt;li&gt;c v = Specific Heat Capacity at Constant Volume (kJ/(kg K))&lt;/li&gt;</v>
      </c>
    </row>
    <row r="7" spans="5:6" x14ac:dyDescent="0.25">
      <c r="E7" s="6" t="s">
        <v>31</v>
      </c>
      <c r="F7" t="str">
        <f t="shared" si="0"/>
        <v>&lt;li&gt;ε = Pipe roughness (m)&lt;/li&gt;</v>
      </c>
    </row>
    <row r="8" spans="5:6" x14ac:dyDescent="0.25">
      <c r="E8" s="6" t="s">
        <v>32</v>
      </c>
      <c r="F8" t="str">
        <f t="shared" si="0"/>
        <v>&lt;li&gt;ε mm = Pipe roughness (mm)&lt;/li&gt;</v>
      </c>
    </row>
    <row r="9" spans="5:6" x14ac:dyDescent="0.25">
      <c r="E9" s="5" t="s">
        <v>33</v>
      </c>
      <c r="F9" t="str">
        <f t="shared" si="0"/>
        <v>&lt;li&gt;D = diameter (m)&lt;/li&gt;</v>
      </c>
    </row>
    <row r="10" spans="5:6" x14ac:dyDescent="0.25">
      <c r="E10" s="5" t="s">
        <v>34</v>
      </c>
      <c r="F10" t="str">
        <f t="shared" si="0"/>
        <v>&lt;li&gt;f = friction factor&lt;/li&gt;</v>
      </c>
    </row>
    <row r="11" spans="5:6" x14ac:dyDescent="0.25">
      <c r="E11" s="5" t="s">
        <v>35</v>
      </c>
      <c r="F11" t="str">
        <f t="shared" si="0"/>
        <v>&lt;li&gt;fT = friction factor (flow in zone of complete turbulence).&lt;/li&gt;</v>
      </c>
    </row>
    <row r="12" spans="5:6" x14ac:dyDescent="0.25">
      <c r="E12" s="5" t="s">
        <v>36</v>
      </c>
      <c r="F12" t="str">
        <f t="shared" si="0"/>
        <v>&lt;li&gt;h = Specific Enthalpy (kJ/kg )&lt;/li&gt;</v>
      </c>
    </row>
    <row r="13" spans="5:6" x14ac:dyDescent="0.25">
      <c r="E13" s="5" t="s">
        <v>37</v>
      </c>
      <c r="F13" t="str">
        <f t="shared" si="0"/>
        <v>&lt;li&gt;k = Thermal Conductivity (W/(m K))&lt;/li&gt;</v>
      </c>
    </row>
    <row r="14" spans="5:6" x14ac:dyDescent="0.25">
      <c r="E14" s="5" t="s">
        <v>38</v>
      </c>
      <c r="F14" t="str">
        <f t="shared" si="0"/>
        <v>&lt;li&gt;r = radius of pipe bend (m)&lt;/li&gt;</v>
      </c>
    </row>
    <row r="15" spans="5:6" x14ac:dyDescent="0.25">
      <c r="E15" s="5" t="s">
        <v>39</v>
      </c>
      <c r="F15" t="str">
        <f t="shared" si="0"/>
        <v>&lt;li&gt;K = f (L/D )&lt;/li&gt;</v>
      </c>
    </row>
    <row r="16" spans="5:6" x14ac:dyDescent="0.25">
      <c r="E16" s="5" t="s">
        <v>40</v>
      </c>
      <c r="F16" t="str">
        <f t="shared" si="0"/>
        <v>&lt;li&gt;L = Pipe Length (m)&lt;/li&gt;</v>
      </c>
    </row>
    <row r="17" spans="5:6" x14ac:dyDescent="0.25">
      <c r="E17" s="5" t="s">
        <v>41</v>
      </c>
      <c r="F17" t="str">
        <f t="shared" si="0"/>
        <v>&lt;li&gt;p = Absolute Pressure N / m2&lt;/li&gt;</v>
      </c>
    </row>
    <row r="18" spans="5:6" x14ac:dyDescent="0.25">
      <c r="E18" s="5" t="s">
        <v>42</v>
      </c>
      <c r="F18" t="str">
        <f t="shared" si="0"/>
        <v>&lt;li&gt;Pr = Prantl Number =c p. mu / k (Dimensionless)&lt;/li&gt;</v>
      </c>
    </row>
    <row r="19" spans="5:6" x14ac:dyDescent="0.25">
      <c r="E19" s="5" t="s">
        <v>43</v>
      </c>
      <c r="F19" t="str">
        <f t="shared" si="0"/>
        <v>&lt;li&gt;Q = Volume flow Rate (m3 /s )&lt;/li&gt;</v>
      </c>
    </row>
    <row r="20" spans="5:6" x14ac:dyDescent="0.25">
      <c r="E20" s="5" t="s">
        <v>44</v>
      </c>
      <c r="F20" t="str">
        <f t="shared" si="0"/>
        <v>&lt;li&gt;q = Heat Input per unit mass ( kJ /kg )&lt;/li&gt;</v>
      </c>
    </row>
    <row r="21" spans="5:6" x14ac:dyDescent="0.25">
      <c r="E21" s="5" t="s">
        <v>45</v>
      </c>
      <c r="F21" t="str">
        <f t="shared" si="0"/>
        <v>&lt;li&gt;R = Gas Constant = R o / M (kJ /(kg.K)&lt;/li&gt;</v>
      </c>
    </row>
    <row r="22" spans="5:6" x14ac:dyDescent="0.25">
      <c r="E22" s="5" t="s">
        <v>46</v>
      </c>
      <c r="F22" t="str">
        <f t="shared" si="0"/>
        <v>&lt;li&gt;Re = Reynolds Number = v.ρD/μ&lt;/li&gt;</v>
      </c>
    </row>
    <row r="23" spans="5:6" x14ac:dyDescent="0.25">
      <c r="E23" s="5" t="s">
        <v>47</v>
      </c>
      <c r="F23" t="str">
        <f t="shared" si="0"/>
        <v>&lt;li&gt;t = Temperature (C )&lt;/li&gt;</v>
      </c>
    </row>
    <row r="24" spans="5:6" x14ac:dyDescent="0.25">
      <c r="E24" s="5" t="s">
        <v>48</v>
      </c>
      <c r="F24" t="str">
        <f t="shared" si="0"/>
        <v>&lt;li&gt;T = Absolute Temperature (K)&lt;/li&gt;</v>
      </c>
    </row>
    <row r="25" spans="5:6" x14ac:dyDescent="0.25">
      <c r="E25" s="5" t="s">
        <v>49</v>
      </c>
      <c r="F25" t="str">
        <f t="shared" si="0"/>
        <v>&lt;li&gt;u = Specific Internal Energy (kJ/kg)&lt;/li&gt;</v>
      </c>
    </row>
    <row r="26" spans="5:6" x14ac:dyDescent="0.25">
      <c r="E26" s="5" t="s">
        <v>50</v>
      </c>
      <c r="F26" t="str">
        <f t="shared" si="0"/>
        <v>&lt;li&gt;v =Fluid Velocity (m/s)&lt;/li&gt;</v>
      </c>
    </row>
    <row r="27" spans="5:6" x14ac:dyDescent="0.25">
      <c r="E27" s="5" t="s">
        <v>51</v>
      </c>
      <c r="F27" t="str">
        <f t="shared" si="0"/>
        <v>&lt;li&gt;w = Work Output per unit mass (kJ/kg)&lt;/li&gt;</v>
      </c>
    </row>
    <row r="28" spans="5:6" x14ac:dyDescent="0.25">
      <c r="E28" s="6" t="s">
        <v>52</v>
      </c>
      <c r="F28" t="str">
        <f t="shared" si="0"/>
        <v>&lt;li&gt;ρ = Density ( kg /m3 )&lt;/li&gt;</v>
      </c>
    </row>
    <row r="29" spans="5:6" x14ac:dyDescent="0.25">
      <c r="E29" s="6" t="s">
        <v>53</v>
      </c>
      <c r="F29" t="str">
        <f t="shared" si="0"/>
        <v>&lt;li&gt;μ =Fluid Viscosity = (Ns/m2 = Pa s)&lt;/li&gt;</v>
      </c>
    </row>
    <row r="30" spans="5:6" x14ac:dyDescent="0.25">
      <c r="E30" s="5" t="s">
        <v>54</v>
      </c>
      <c r="F30" t="str">
        <f t="shared" si="0"/>
        <v>&lt;li&gt;z = Elevation (m )&lt;/li&gt;</v>
      </c>
    </row>
    <row r="31" spans="5:6" x14ac:dyDescent="0.25">
      <c r="E31" s="5" t="s">
        <v>55</v>
      </c>
      <c r="F31" t="str">
        <f t="shared" si="0"/>
        <v>&lt;li&gt;g = gravitational acceleration ( 9.81 m /s2)&lt;/li&gt;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2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home123</cp:lastModifiedBy>
  <dcterms:created xsi:type="dcterms:W3CDTF">2011-09-13T16:08:14Z</dcterms:created>
  <dcterms:modified xsi:type="dcterms:W3CDTF">2013-01-29T03:58:45Z</dcterms:modified>
</cp:coreProperties>
</file>