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ajul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0" i="1" l="1"/>
  <c r="H80" i="1"/>
  <c r="F71" i="1"/>
  <c r="F72" i="1"/>
  <c r="G72" i="1" s="1"/>
  <c r="F73" i="1"/>
  <c r="F74" i="1"/>
  <c r="F75" i="1"/>
  <c r="F76" i="1"/>
  <c r="F77" i="1"/>
  <c r="F78" i="1"/>
  <c r="G78" i="1" s="1"/>
  <c r="F70" i="1"/>
  <c r="G70" i="1" s="1"/>
  <c r="C71" i="1"/>
  <c r="C72" i="1"/>
  <c r="C73" i="1"/>
  <c r="C74" i="1"/>
  <c r="C75" i="1"/>
  <c r="C76" i="1"/>
  <c r="C77" i="1"/>
  <c r="C78" i="1"/>
  <c r="C70" i="1"/>
  <c r="B80" i="1"/>
  <c r="A80" i="1"/>
  <c r="G75" i="1" l="1"/>
  <c r="H75" i="1" s="1"/>
  <c r="G74" i="1"/>
  <c r="H74" i="1" s="1"/>
  <c r="H72" i="1"/>
  <c r="G73" i="1"/>
  <c r="H73" i="1" s="1"/>
  <c r="G77" i="1"/>
  <c r="H77" i="1" s="1"/>
  <c r="G76" i="1"/>
  <c r="H76" i="1" s="1"/>
  <c r="G71" i="1"/>
  <c r="H71" i="1" s="1"/>
  <c r="H78" i="1"/>
  <c r="H70" i="1"/>
  <c r="K70" i="1" l="1"/>
  <c r="E81" i="1" s="1"/>
  <c r="H50" i="1" a="1"/>
  <c r="H50" i="1" s="1"/>
  <c r="D50" i="1" a="1"/>
  <c r="D50" i="1" s="1"/>
  <c r="J70" i="1" l="1"/>
  <c r="D81" i="1" s="1"/>
  <c r="H52" i="1"/>
  <c r="H51" i="1"/>
  <c r="E52" i="1"/>
  <c r="D52" i="1"/>
  <c r="F51" i="1"/>
  <c r="E51" i="1"/>
  <c r="D51" i="1"/>
  <c r="F50" i="1"/>
  <c r="E50" i="1"/>
  <c r="F52" i="1"/>
  <c r="H28" i="1"/>
  <c r="D36" i="1"/>
  <c r="C36" i="1"/>
  <c r="B36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18" i="1"/>
  <c r="H19" i="1"/>
  <c r="H20" i="1"/>
  <c r="H21" i="1"/>
  <c r="H22" i="1"/>
  <c r="H23" i="1"/>
  <c r="H24" i="1"/>
  <c r="H25" i="1"/>
  <c r="H26" i="1"/>
  <c r="H27" i="1"/>
  <c r="H29" i="1"/>
  <c r="H30" i="1"/>
  <c r="H31" i="1"/>
  <c r="H32" i="1"/>
  <c r="H33" i="1"/>
  <c r="H34" i="1"/>
  <c r="H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18" i="1"/>
  <c r="F31" i="1"/>
  <c r="F32" i="1"/>
  <c r="F33" i="1"/>
  <c r="F34" i="1"/>
  <c r="F19" i="1"/>
  <c r="F20" i="1"/>
  <c r="F21" i="1"/>
  <c r="F22" i="1"/>
  <c r="F23" i="1"/>
  <c r="F24" i="1"/>
  <c r="F25" i="1"/>
  <c r="F26" i="1"/>
  <c r="F27" i="1"/>
  <c r="F28" i="1"/>
  <c r="F29" i="1"/>
  <c r="F30" i="1"/>
  <c r="F18" i="1"/>
  <c r="E31" i="1"/>
  <c r="E32" i="1"/>
  <c r="E33" i="1"/>
  <c r="E34" i="1"/>
  <c r="E19" i="1"/>
  <c r="E20" i="1"/>
  <c r="E21" i="1"/>
  <c r="E22" i="1"/>
  <c r="E23" i="1"/>
  <c r="E24" i="1"/>
  <c r="E25" i="1"/>
  <c r="E26" i="1"/>
  <c r="E27" i="1"/>
  <c r="E28" i="1"/>
  <c r="E29" i="1"/>
  <c r="E30" i="1"/>
  <c r="E18" i="1"/>
  <c r="D57" i="1" l="1" a="1"/>
  <c r="E59" i="1" s="1"/>
  <c r="H36" i="1"/>
  <c r="I36" i="1"/>
  <c r="F36" i="1"/>
  <c r="G36" i="1"/>
  <c r="J36" i="1"/>
  <c r="F4" i="1"/>
  <c r="F5" i="1"/>
  <c r="F6" i="1"/>
  <c r="F7" i="1"/>
  <c r="F8" i="1"/>
  <c r="F9" i="1"/>
  <c r="F10" i="1"/>
  <c r="F11" i="1"/>
  <c r="G4" i="1" s="1"/>
  <c r="F3" i="1"/>
  <c r="E4" i="1"/>
  <c r="E5" i="1"/>
  <c r="E6" i="1"/>
  <c r="E7" i="1"/>
  <c r="E8" i="1"/>
  <c r="E9" i="1"/>
  <c r="E10" i="1"/>
  <c r="E11" i="1"/>
  <c r="E3" i="1"/>
  <c r="D4" i="1"/>
  <c r="D5" i="1"/>
  <c r="D6" i="1"/>
  <c r="D7" i="1"/>
  <c r="D8" i="1"/>
  <c r="D9" i="1"/>
  <c r="D10" i="1"/>
  <c r="D11" i="1"/>
  <c r="D3" i="1"/>
  <c r="C13" i="1"/>
  <c r="B13" i="1"/>
  <c r="E58" i="1" l="1"/>
  <c r="D59" i="1"/>
  <c r="D58" i="1"/>
  <c r="F58" i="1"/>
  <c r="F59" i="1"/>
  <c r="E57" i="1"/>
  <c r="D57" i="1"/>
  <c r="F57" i="1"/>
  <c r="N18" i="1"/>
  <c r="M18" i="1"/>
  <c r="K18" i="1"/>
  <c r="M21" i="1" s="1"/>
  <c r="L18" i="1"/>
  <c r="E13" i="1"/>
  <c r="H3" i="1" s="1"/>
  <c r="D13" i="1"/>
  <c r="H4" i="1" s="1"/>
  <c r="K21" i="1"/>
  <c r="H56" i="1" l="1" a="1"/>
  <c r="H57" i="1" s="1"/>
  <c r="H5" i="1"/>
  <c r="G3" i="1" s="1"/>
  <c r="G5" i="1" s="1"/>
  <c r="K12" i="1" s="1"/>
  <c r="L21" i="1"/>
  <c r="R21" i="1" s="1"/>
  <c r="R19" i="1"/>
  <c r="R20" i="1"/>
  <c r="K6" i="1"/>
  <c r="K5" i="1"/>
  <c r="K11" i="1"/>
  <c r="K3" i="1"/>
  <c r="K10" i="1"/>
  <c r="H56" i="1" l="1"/>
  <c r="K56" i="1" s="1"/>
  <c r="H58" i="1"/>
  <c r="K8" i="1"/>
  <c r="K7" i="1"/>
  <c r="K4" i="1"/>
  <c r="K9" i="1"/>
  <c r="R22" i="1"/>
  <c r="R18" i="1"/>
  <c r="R23" i="1"/>
</calcChain>
</file>

<file path=xl/sharedStrings.xml><?xml version="1.0" encoding="utf-8"?>
<sst xmlns="http://schemas.openxmlformats.org/spreadsheetml/2006/main" count="93" uniqueCount="66">
  <si>
    <t>xi</t>
  </si>
  <si>
    <t>yi</t>
  </si>
  <si>
    <t>x²i</t>
  </si>
  <si>
    <t>xiyi</t>
  </si>
  <si>
    <t>B0</t>
  </si>
  <si>
    <t>B1</t>
  </si>
  <si>
    <t>n</t>
  </si>
  <si>
    <t>∑ i=1 -&gt; n</t>
  </si>
  <si>
    <t>NEW ADVERTISING</t>
  </si>
  <si>
    <t>PREDICTIVE ECUATION</t>
  </si>
  <si>
    <t>ADV</t>
  </si>
  <si>
    <t>SAL</t>
  </si>
  <si>
    <t>numerator</t>
  </si>
  <si>
    <t>denominator</t>
  </si>
  <si>
    <t>results</t>
  </si>
  <si>
    <t>NEW SALES: Mill of Euros</t>
  </si>
  <si>
    <t>IF YOU INVEST…</t>
  </si>
  <si>
    <t>x1i</t>
  </si>
  <si>
    <t>x2i</t>
  </si>
  <si>
    <t>x²1i</t>
  </si>
  <si>
    <t>x²2i</t>
  </si>
  <si>
    <t>x2iyi</t>
  </si>
  <si>
    <t>x1iyi</t>
  </si>
  <si>
    <t>x1ix2i</t>
  </si>
  <si>
    <t>DS</t>
  </si>
  <si>
    <t>DB0</t>
  </si>
  <si>
    <t>DB1</t>
  </si>
  <si>
    <t>DB2</t>
  </si>
  <si>
    <t>Prediccion</t>
  </si>
  <si>
    <t>B2</t>
  </si>
  <si>
    <t>FACTOR 1</t>
  </si>
  <si>
    <t>FACTOR 2</t>
  </si>
  <si>
    <t>Factor 2</t>
  </si>
  <si>
    <t>Factor 1</t>
  </si>
  <si>
    <t>Regresión Lineal Simple</t>
  </si>
  <si>
    <t>b1</t>
  </si>
  <si>
    <t>b2</t>
  </si>
  <si>
    <t>xTx</t>
  </si>
  <si>
    <t>xTy</t>
  </si>
  <si>
    <t>xTx-1</t>
  </si>
  <si>
    <t>(xTx)-1 *  xTy</t>
  </si>
  <si>
    <t>xT</t>
  </si>
  <si>
    <t>APOYO:</t>
  </si>
  <si>
    <t>https://www.youtube.com/watch?v=CRC7gSw0H-A&amp;ab_channel=UniversitatPolit%C3%A8cnicadeVal%C3%A8ncia-UPV</t>
  </si>
  <si>
    <t>MIN: 7:34</t>
  </si>
  <si>
    <t>ECUACION</t>
  </si>
  <si>
    <t>NORMAL</t>
  </si>
  <si>
    <t>b0</t>
  </si>
  <si>
    <t>y =</t>
  </si>
  <si>
    <t>x1</t>
  </si>
  <si>
    <t>x2</t>
  </si>
  <si>
    <t>Regresión Lineal Múltiple por Ecuación Normal</t>
  </si>
  <si>
    <t>Regresión Lineal Múltiple por Cramer</t>
  </si>
  <si>
    <t>Regresión Lineal Simple con Gradiente Descendiente</t>
  </si>
  <si>
    <t>Alpha</t>
  </si>
  <si>
    <t>DerivadaB0</t>
  </si>
  <si>
    <t>DerivadaB1</t>
  </si>
  <si>
    <t>b0+b1xi</t>
  </si>
  <si>
    <t>yi-(b0+b1xi)</t>
  </si>
  <si>
    <t>[yi-(b0+b1xi)]*xi</t>
  </si>
  <si>
    <t>b0new</t>
  </si>
  <si>
    <t>b1 new</t>
  </si>
  <si>
    <t>y predictivo</t>
  </si>
  <si>
    <t>y actual</t>
  </si>
  <si>
    <t>pendiente</t>
  </si>
  <si>
    <t>valores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</si>
</sst>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1"/>
      <name val="Calibri"/>
      <family val="2"/>
    </font>
    <font>
      <sz val="22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20"/>
      <color theme="7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name val="Calibri"/>
      <family val="2"/>
      <scheme val="minor"/>
    </font>
    <font>
      <sz val="8"/>
      <color theme="6" tint="-0.499984740745262"/>
      <name val="Calibri"/>
      <family val="2"/>
      <scheme val="minor"/>
    </font>
    <font>
      <sz val="8"/>
      <color theme="2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3" borderId="0" xfId="0" applyFill="1"/>
    <xf numFmtId="0" fontId="0" fillId="9" borderId="0" xfId="0" applyFill="1"/>
    <xf numFmtId="0" fontId="0" fillId="9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3" borderId="0" xfId="0" applyFont="1" applyFill="1"/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9" fillId="9" borderId="1" xfId="0" applyFont="1" applyFill="1" applyBorder="1"/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1" fillId="9" borderId="4" xfId="0" applyFont="1" applyFill="1" applyBorder="1"/>
    <xf numFmtId="0" fontId="11" fillId="9" borderId="9" xfId="0" applyFont="1" applyFill="1" applyBorder="1"/>
    <xf numFmtId="0" fontId="12" fillId="5" borderId="12" xfId="0" applyFont="1" applyFill="1" applyBorder="1"/>
    <xf numFmtId="0" fontId="12" fillId="5" borderId="5" xfId="0" applyFont="1" applyFill="1" applyBorder="1"/>
    <xf numFmtId="0" fontId="0" fillId="9" borderId="7" xfId="0" applyFill="1" applyBorder="1"/>
    <xf numFmtId="0" fontId="0" fillId="9" borderId="7" xfId="0" applyFont="1" applyFill="1" applyBorder="1"/>
    <xf numFmtId="0" fontId="14" fillId="12" borderId="0" xfId="0" applyFont="1" applyFill="1"/>
    <xf numFmtId="0" fontId="15" fillId="6" borderId="0" xfId="0" applyFont="1" applyFill="1"/>
    <xf numFmtId="0" fontId="16" fillId="11" borderId="4" xfId="0" applyFont="1" applyFill="1" applyBorder="1" applyAlignment="1"/>
    <xf numFmtId="0" fontId="16" fillId="11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6" fillId="11" borderId="3" xfId="0" applyFont="1" applyFill="1" applyBorder="1" applyAlignment="1"/>
    <xf numFmtId="0" fontId="16" fillId="11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6" fillId="11" borderId="3" xfId="0" applyFont="1" applyFill="1" applyBorder="1" applyAlignment="1">
      <alignment horizontal="center"/>
    </xf>
    <xf numFmtId="0" fontId="10" fillId="10" borderId="4" xfId="0" applyFont="1" applyFill="1" applyBorder="1"/>
    <xf numFmtId="0" fontId="10" fillId="10" borderId="1" xfId="0" applyFont="1" applyFill="1" applyBorder="1"/>
    <xf numFmtId="0" fontId="8" fillId="8" borderId="1" xfId="0" applyFont="1" applyFill="1" applyBorder="1"/>
    <xf numFmtId="0" fontId="6" fillId="4" borderId="1" xfId="0" applyFont="1" applyFill="1" applyBorder="1"/>
    <xf numFmtId="0" fontId="7" fillId="7" borderId="1" xfId="0" applyFont="1" applyFill="1" applyBorder="1"/>
    <xf numFmtId="0" fontId="0" fillId="9" borderId="1" xfId="0" applyFill="1" applyBorder="1"/>
    <xf numFmtId="0" fontId="0" fillId="9" borderId="8" xfId="0" applyFill="1" applyBorder="1"/>
    <xf numFmtId="0" fontId="0" fillId="13" borderId="0" xfId="0" applyFill="1"/>
    <xf numFmtId="0" fontId="1" fillId="15" borderId="0" xfId="0" applyFont="1" applyFill="1"/>
    <xf numFmtId="0" fontId="17" fillId="16" borderId="0" xfId="0" applyFont="1" applyFill="1"/>
    <xf numFmtId="0" fontId="0" fillId="17" borderId="0" xfId="0" applyFill="1"/>
    <xf numFmtId="0" fontId="1" fillId="14" borderId="8" xfId="0" applyFont="1" applyFill="1" applyBorder="1"/>
    <xf numFmtId="0" fontId="1" fillId="14" borderId="9" xfId="0" applyFont="1" applyFill="1" applyBorder="1"/>
    <xf numFmtId="0" fontId="0" fillId="20" borderId="2" xfId="0" applyFill="1" applyBorder="1"/>
    <xf numFmtId="0" fontId="0" fillId="20" borderId="12" xfId="0" applyFill="1" applyBorder="1"/>
    <xf numFmtId="0" fontId="0" fillId="9" borderId="6" xfId="0" applyFill="1" applyBorder="1"/>
    <xf numFmtId="0" fontId="0" fillId="9" borderId="10" xfId="0" applyFill="1" applyBorder="1"/>
    <xf numFmtId="0" fontId="18" fillId="18" borderId="4" xfId="0" applyFont="1" applyFill="1" applyBorder="1"/>
    <xf numFmtId="0" fontId="18" fillId="18" borderId="1" xfId="0" applyFont="1" applyFill="1" applyBorder="1"/>
    <xf numFmtId="0" fontId="19" fillId="18" borderId="1" xfId="0" applyFont="1" applyFill="1" applyBorder="1"/>
    <xf numFmtId="0" fontId="2" fillId="13" borderId="0" xfId="0" applyFont="1" applyFill="1"/>
    <xf numFmtId="0" fontId="20" fillId="13" borderId="0" xfId="0" applyFont="1" applyFill="1"/>
    <xf numFmtId="0" fontId="18" fillId="18" borderId="3" xfId="0" applyFont="1" applyFill="1" applyBorder="1"/>
    <xf numFmtId="0" fontId="18" fillId="18" borderId="2" xfId="0" applyFont="1" applyFill="1" applyBorder="1"/>
    <xf numFmtId="0" fontId="19" fillId="18" borderId="2" xfId="0" applyFont="1" applyFill="1" applyBorder="1"/>
    <xf numFmtId="0" fontId="21" fillId="19" borderId="5" xfId="0" applyFont="1" applyFill="1" applyBorder="1"/>
    <xf numFmtId="0" fontId="21" fillId="19" borderId="2" xfId="0" applyFont="1" applyFill="1" applyBorder="1"/>
    <xf numFmtId="0" fontId="23" fillId="19" borderId="12" xfId="0" applyFont="1" applyFill="1" applyBorder="1" applyAlignment="1">
      <alignment horizontal="center"/>
    </xf>
    <xf numFmtId="0" fontId="23" fillId="19" borderId="5" xfId="0" applyFont="1" applyFill="1" applyBorder="1" applyAlignment="1">
      <alignment horizontal="center"/>
    </xf>
    <xf numFmtId="0" fontId="24" fillId="9" borderId="10" xfId="0" applyFont="1" applyFill="1" applyBorder="1" applyAlignment="1">
      <alignment horizontal="center"/>
    </xf>
    <xf numFmtId="0" fontId="24" fillId="9" borderId="11" xfId="0" applyFont="1" applyFill="1" applyBorder="1" applyAlignment="1">
      <alignment horizontal="center"/>
    </xf>
    <xf numFmtId="0" fontId="24" fillId="9" borderId="9" xfId="0" applyFont="1" applyFill="1" applyBorder="1" applyAlignment="1">
      <alignment horizontal="center"/>
    </xf>
    <xf numFmtId="0" fontId="0" fillId="9" borderId="0" xfId="0" applyFill="1" applyBorder="1"/>
    <xf numFmtId="0" fontId="22" fillId="13" borderId="0" xfId="0" applyFont="1" applyFill="1"/>
    <xf numFmtId="0" fontId="2" fillId="13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5" fillId="13" borderId="0" xfId="0" applyFont="1" applyFill="1"/>
    <xf numFmtId="0" fontId="2" fillId="0" borderId="0" xfId="0" applyFont="1" applyFill="1"/>
    <xf numFmtId="0" fontId="0" fillId="0" borderId="0" xfId="0" applyFill="1"/>
    <xf numFmtId="0" fontId="1" fillId="13" borderId="0" xfId="0" applyFont="1" applyFill="1"/>
    <xf numFmtId="0" fontId="0" fillId="8" borderId="0" xfId="0" applyFill="1"/>
    <xf numFmtId="0" fontId="2" fillId="8" borderId="0" xfId="0" applyFont="1" applyFill="1"/>
    <xf numFmtId="0" fontId="4" fillId="21" borderId="0" xfId="0" applyFont="1" applyFill="1"/>
    <xf numFmtId="0" fontId="4" fillId="21" borderId="0" xfId="0" applyFont="1" applyFill="1" applyAlignment="1">
      <alignment horizontal="center"/>
    </xf>
    <xf numFmtId="0" fontId="4" fillId="21" borderId="0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1" borderId="0" xfId="0" applyFont="1" applyFill="1" applyBorder="1"/>
    <xf numFmtId="0" fontId="4" fillId="21" borderId="1" xfId="0" applyFont="1" applyFill="1" applyBorder="1"/>
    <xf numFmtId="0" fontId="4" fillId="21" borderId="7" xfId="0" applyFont="1" applyFill="1" applyBorder="1"/>
    <xf numFmtId="0" fontId="4" fillId="21" borderId="8" xfId="0" applyFont="1" applyFill="1" applyBorder="1"/>
    <xf numFmtId="0" fontId="4" fillId="21" borderId="10" xfId="0" applyFont="1" applyFill="1" applyBorder="1"/>
    <xf numFmtId="0" fontId="4" fillId="21" borderId="11" xfId="0" applyFont="1" applyFill="1" applyBorder="1"/>
    <xf numFmtId="0" fontId="4" fillId="21" borderId="9" xfId="0" applyFont="1" applyFill="1" applyBorder="1"/>
    <xf numFmtId="0" fontId="4" fillId="21" borderId="13" xfId="0" applyFont="1" applyFill="1" applyBorder="1"/>
    <xf numFmtId="0" fontId="4" fillId="21" borderId="14" xfId="0" applyFont="1" applyFill="1" applyBorder="1"/>
    <xf numFmtId="0" fontId="4" fillId="21" borderId="6" xfId="0" applyFont="1" applyFill="1" applyBorder="1"/>
    <xf numFmtId="0" fontId="4" fillId="21" borderId="15" xfId="0" applyFont="1" applyFill="1" applyBorder="1"/>
    <xf numFmtId="0" fontId="4" fillId="21" borderId="4" xfId="0" applyFont="1" applyFill="1" applyBorder="1"/>
    <xf numFmtId="0" fontId="4" fillId="14" borderId="3" xfId="0" applyFont="1" applyFill="1" applyBorder="1"/>
    <xf numFmtId="0" fontId="6" fillId="14" borderId="2" xfId="0" applyFont="1" applyFill="1" applyBorder="1"/>
    <xf numFmtId="0" fontId="4" fillId="14" borderId="12" xfId="0" applyFont="1" applyFill="1" applyBorder="1"/>
    <xf numFmtId="0" fontId="6" fillId="14" borderId="3" xfId="0" applyFont="1" applyFill="1" applyBorder="1" applyAlignment="1">
      <alignment horizontal="center"/>
    </xf>
    <xf numFmtId="0" fontId="4" fillId="14" borderId="2" xfId="0" applyFont="1" applyFill="1" applyBorder="1"/>
    <xf numFmtId="0" fontId="6" fillId="14" borderId="5" xfId="0" applyFont="1" applyFill="1" applyBorder="1"/>
    <xf numFmtId="0" fontId="6" fillId="14" borderId="13" xfId="0" applyFont="1" applyFill="1" applyBorder="1" applyAlignment="1">
      <alignment horizontal="center"/>
    </xf>
    <xf numFmtId="0" fontId="6" fillId="14" borderId="6" xfId="0" applyFont="1" applyFill="1" applyBorder="1" applyAlignment="1">
      <alignment horizontal="center"/>
    </xf>
    <xf numFmtId="0" fontId="4" fillId="19" borderId="15" xfId="0" applyFont="1" applyFill="1" applyBorder="1" applyAlignment="1">
      <alignment horizontal="center"/>
    </xf>
    <xf numFmtId="0" fontId="4" fillId="19" borderId="7" xfId="0" applyFont="1" applyFill="1" applyBorder="1" applyAlignment="1">
      <alignment horizontal="center"/>
    </xf>
    <xf numFmtId="0" fontId="6" fillId="14" borderId="4" xfId="0" applyFont="1" applyFill="1" applyBorder="1"/>
    <xf numFmtId="0" fontId="4" fillId="19" borderId="8" xfId="0" applyFont="1" applyFill="1" applyBorder="1"/>
    <xf numFmtId="0" fontId="12" fillId="5" borderId="12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0" fillId="10" borderId="0" xfId="0" applyFill="1"/>
    <xf numFmtId="0" fontId="0" fillId="23" borderId="10" xfId="0" applyFont="1" applyFill="1" applyBorder="1"/>
    <xf numFmtId="0" fontId="0" fillId="23" borderId="11" xfId="0" applyFont="1" applyFill="1" applyBorder="1"/>
    <xf numFmtId="0" fontId="0" fillId="23" borderId="9" xfId="0" applyFont="1" applyFill="1" applyBorder="1"/>
    <xf numFmtId="0" fontId="2" fillId="10" borderId="5" xfId="0" applyFont="1" applyFill="1" applyBorder="1"/>
    <xf numFmtId="0" fontId="11" fillId="4" borderId="4" xfId="0" applyFont="1" applyFill="1" applyBorder="1"/>
    <xf numFmtId="0" fontId="24" fillId="4" borderId="10" xfId="0" applyFont="1" applyFill="1" applyBorder="1" applyAlignment="1">
      <alignment horizontal="center"/>
    </xf>
    <xf numFmtId="0" fontId="24" fillId="4" borderId="11" xfId="0" applyFont="1" applyFill="1" applyBorder="1" applyAlignment="1">
      <alignment horizontal="center"/>
    </xf>
    <xf numFmtId="0" fontId="24" fillId="4" borderId="9" xfId="0" applyFont="1" applyFill="1" applyBorder="1" applyAlignment="1">
      <alignment horizontal="center"/>
    </xf>
    <xf numFmtId="0" fontId="6" fillId="4" borderId="0" xfId="0" applyFont="1" applyFill="1"/>
    <xf numFmtId="0" fontId="11" fillId="22" borderId="9" xfId="0" applyFont="1" applyFill="1" applyBorder="1"/>
    <xf numFmtId="0" fontId="24" fillId="22" borderId="10" xfId="0" applyFont="1" applyFill="1" applyBorder="1" applyAlignment="1">
      <alignment horizontal="center"/>
    </xf>
    <xf numFmtId="0" fontId="24" fillId="22" borderId="11" xfId="0" applyFont="1" applyFill="1" applyBorder="1" applyAlignment="1">
      <alignment horizontal="center"/>
    </xf>
    <xf numFmtId="0" fontId="24" fillId="22" borderId="9" xfId="0" applyFont="1" applyFill="1" applyBorder="1" applyAlignment="1">
      <alignment horizontal="center"/>
    </xf>
    <xf numFmtId="0" fontId="25" fillId="2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257175</xdr:rowOff>
    </xdr:from>
    <xdr:to>
      <xdr:col>8</xdr:col>
      <xdr:colOff>742950</xdr:colOff>
      <xdr:row>2</xdr:row>
      <xdr:rowOff>257175</xdr:rowOff>
    </xdr:to>
    <xdr:cxnSp macro="">
      <xdr:nvCxnSpPr>
        <xdr:cNvPr id="3" name="Conector recto de flecha 2"/>
        <xdr:cNvCxnSpPr/>
      </xdr:nvCxnSpPr>
      <xdr:spPr>
        <a:xfrm>
          <a:off x="5467350" y="638175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</xdr:row>
      <xdr:rowOff>219075</xdr:rowOff>
    </xdr:from>
    <xdr:to>
      <xdr:col>8</xdr:col>
      <xdr:colOff>733425</xdr:colOff>
      <xdr:row>3</xdr:row>
      <xdr:rowOff>219075</xdr:rowOff>
    </xdr:to>
    <xdr:cxnSp macro="">
      <xdr:nvCxnSpPr>
        <xdr:cNvPr id="4" name="Conector recto de flecha 3"/>
        <xdr:cNvCxnSpPr/>
      </xdr:nvCxnSpPr>
      <xdr:spPr>
        <a:xfrm>
          <a:off x="5457825" y="962025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</xdr:row>
      <xdr:rowOff>228600</xdr:rowOff>
    </xdr:from>
    <xdr:to>
      <xdr:col>8</xdr:col>
      <xdr:colOff>723900</xdr:colOff>
      <xdr:row>4</xdr:row>
      <xdr:rowOff>228600</xdr:rowOff>
    </xdr:to>
    <xdr:cxnSp macro="">
      <xdr:nvCxnSpPr>
        <xdr:cNvPr id="5" name="Conector recto de flecha 4"/>
        <xdr:cNvCxnSpPr/>
      </xdr:nvCxnSpPr>
      <xdr:spPr>
        <a:xfrm>
          <a:off x="5448300" y="1333500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"/>
  <sheetViews>
    <sheetView tabSelected="1" topLeftCell="A57" workbookViewId="0">
      <selection activeCell="K51" sqref="K51"/>
    </sheetView>
  </sheetViews>
  <sheetFormatPr baseColWidth="10" defaultRowHeight="15" x14ac:dyDescent="0.25"/>
  <cols>
    <col min="1" max="1" width="5.42578125" customWidth="1"/>
    <col min="2" max="2" width="7.42578125" customWidth="1"/>
    <col min="3" max="3" width="6.85546875" customWidth="1"/>
    <col min="7" max="7" width="13.28515625" customWidth="1"/>
    <col min="9" max="9" width="11.7109375" bestFit="1" customWidth="1"/>
    <col min="12" max="12" width="16.85546875" bestFit="1" customWidth="1"/>
    <col min="15" max="15" width="12" bestFit="1" customWidth="1"/>
    <col min="16" max="16" width="11.85546875" bestFit="1" customWidth="1"/>
  </cols>
  <sheetData>
    <row r="1" spans="1:21" ht="33.75" x14ac:dyDescent="0.5">
      <c r="A1" s="39"/>
      <c r="B1" s="7" t="s">
        <v>10</v>
      </c>
      <c r="C1" s="7" t="s">
        <v>11</v>
      </c>
      <c r="D1" s="7"/>
      <c r="E1" s="7"/>
      <c r="F1" s="7"/>
      <c r="G1" s="7"/>
      <c r="H1" s="53" t="s">
        <v>34</v>
      </c>
      <c r="I1" s="7"/>
      <c r="J1" s="7"/>
      <c r="K1" s="7"/>
      <c r="L1" s="7"/>
      <c r="M1" s="7"/>
      <c r="N1" s="7"/>
      <c r="O1" s="52"/>
      <c r="P1" s="52"/>
      <c r="Q1" s="39"/>
      <c r="R1" s="39"/>
      <c r="S1" s="39"/>
      <c r="T1" s="39"/>
      <c r="U1" s="39"/>
    </row>
    <row r="2" spans="1:21" x14ac:dyDescent="0.25">
      <c r="A2" s="39"/>
      <c r="B2" s="17" t="s">
        <v>0</v>
      </c>
      <c r="C2" s="18" t="s">
        <v>1</v>
      </c>
      <c r="D2" s="18" t="s">
        <v>2</v>
      </c>
      <c r="E2" s="17" t="s">
        <v>3</v>
      </c>
      <c r="F2" s="11" t="s">
        <v>6</v>
      </c>
      <c r="G2" s="35" t="s">
        <v>4</v>
      </c>
      <c r="H2" s="36" t="s">
        <v>5</v>
      </c>
      <c r="I2" s="37"/>
      <c r="J2" s="38"/>
      <c r="K2" s="32" t="s">
        <v>9</v>
      </c>
      <c r="L2" s="33"/>
      <c r="M2" s="34" t="s">
        <v>16</v>
      </c>
      <c r="N2" s="34"/>
      <c r="O2" s="71"/>
      <c r="P2" s="39"/>
      <c r="Q2" s="39"/>
      <c r="R2" s="39"/>
      <c r="S2" s="39"/>
      <c r="T2" s="39"/>
      <c r="U2" s="39"/>
    </row>
    <row r="3" spans="1:21" ht="28.5" x14ac:dyDescent="0.45">
      <c r="A3" s="39"/>
      <c r="B3" s="61">
        <v>23</v>
      </c>
      <c r="C3" s="61">
        <v>651</v>
      </c>
      <c r="D3" s="12">
        <f t="shared" ref="D3:D11" si="0">B3^2</f>
        <v>529</v>
      </c>
      <c r="E3" s="8">
        <f t="shared" ref="E3:E11" si="1">B3*C3</f>
        <v>14973</v>
      </c>
      <c r="F3" s="6">
        <f>COUNT($B$3:B3)</f>
        <v>1</v>
      </c>
      <c r="G3" s="3">
        <f>C13-H5*B13</f>
        <v>1509.1465450610594</v>
      </c>
      <c r="H3" s="3">
        <f>F11*E13-B13*C13</f>
        <v>303044</v>
      </c>
      <c r="I3" s="2"/>
      <c r="J3" s="22" t="s">
        <v>12</v>
      </c>
      <c r="K3" s="25">
        <f>G5+H5*M3</f>
        <v>1573.0500850208687</v>
      </c>
      <c r="L3" s="26"/>
      <c r="M3" s="27">
        <v>60</v>
      </c>
      <c r="N3" s="27"/>
      <c r="O3" s="67"/>
      <c r="P3" s="39"/>
      <c r="Q3" s="39"/>
      <c r="R3" s="39"/>
      <c r="S3" s="39"/>
      <c r="T3" s="39"/>
      <c r="U3" s="39"/>
    </row>
    <row r="4" spans="1:21" ht="28.5" x14ac:dyDescent="0.45">
      <c r="A4" s="39"/>
      <c r="B4" s="62">
        <v>26</v>
      </c>
      <c r="C4" s="62">
        <v>762</v>
      </c>
      <c r="D4" s="13">
        <f t="shared" si="0"/>
        <v>676</v>
      </c>
      <c r="E4" s="9">
        <f t="shared" si="1"/>
        <v>19812</v>
      </c>
      <c r="F4" s="6">
        <f>COUNT($B$3:B4)</f>
        <v>2</v>
      </c>
      <c r="G4" s="3">
        <f>F11</f>
        <v>9</v>
      </c>
      <c r="H4" s="3">
        <f>F11*D13-B13*B13</f>
        <v>12938</v>
      </c>
      <c r="I4" s="2"/>
      <c r="J4" s="22" t="s">
        <v>13</v>
      </c>
      <c r="K4" s="28">
        <f>G5+H5*M4</f>
        <v>1807.277940949142</v>
      </c>
      <c r="L4" s="29"/>
      <c r="M4" s="30">
        <v>70</v>
      </c>
      <c r="N4" s="30"/>
      <c r="O4" s="67"/>
      <c r="P4" s="39"/>
      <c r="Q4" s="39"/>
      <c r="R4" s="39"/>
      <c r="S4" s="39"/>
      <c r="T4" s="39"/>
      <c r="U4" s="39"/>
    </row>
    <row r="5" spans="1:21" ht="28.5" x14ac:dyDescent="0.45">
      <c r="A5" s="39"/>
      <c r="B5" s="62">
        <v>30</v>
      </c>
      <c r="C5" s="62">
        <v>856</v>
      </c>
      <c r="D5" s="13">
        <f t="shared" si="0"/>
        <v>900</v>
      </c>
      <c r="E5" s="9">
        <f t="shared" si="1"/>
        <v>25680</v>
      </c>
      <c r="F5" s="6">
        <f>COUNT($B$3:B5)</f>
        <v>3</v>
      </c>
      <c r="G5" s="4">
        <f>G3/G4</f>
        <v>167.68294945122884</v>
      </c>
      <c r="H5" s="5">
        <f>H3/H4</f>
        <v>23.422785592827331</v>
      </c>
      <c r="I5" s="2"/>
      <c r="J5" s="21" t="s">
        <v>14</v>
      </c>
      <c r="K5" s="28">
        <f>G5+H5*M5</f>
        <v>2041.5057968774152</v>
      </c>
      <c r="L5" s="29"/>
      <c r="M5" s="30">
        <v>80</v>
      </c>
      <c r="N5" s="30"/>
      <c r="O5" s="67"/>
      <c r="P5" s="39"/>
      <c r="Q5" s="39"/>
      <c r="R5" s="39"/>
      <c r="S5" s="39"/>
      <c r="T5" s="39"/>
      <c r="U5" s="39"/>
    </row>
    <row r="6" spans="1:21" ht="28.5" x14ac:dyDescent="0.45">
      <c r="A6" s="39"/>
      <c r="B6" s="62">
        <v>34</v>
      </c>
      <c r="C6" s="62">
        <v>1063</v>
      </c>
      <c r="D6" s="13">
        <f t="shared" si="0"/>
        <v>1156</v>
      </c>
      <c r="E6" s="9">
        <f t="shared" si="1"/>
        <v>36142</v>
      </c>
      <c r="F6" s="6">
        <f>COUNT($B$3:B6)</f>
        <v>4</v>
      </c>
      <c r="G6" s="2"/>
      <c r="H6" s="2"/>
      <c r="I6" s="2"/>
      <c r="J6" s="21"/>
      <c r="K6" s="28">
        <f>G5+H5*M6</f>
        <v>2275.733652805689</v>
      </c>
      <c r="L6" s="29"/>
      <c r="M6" s="30">
        <v>90</v>
      </c>
      <c r="N6" s="30"/>
      <c r="O6" s="67"/>
      <c r="P6" s="39"/>
      <c r="Q6" s="39"/>
      <c r="R6" s="39"/>
      <c r="S6" s="39"/>
      <c r="T6" s="39"/>
      <c r="U6" s="39"/>
    </row>
    <row r="7" spans="1:21" ht="28.5" x14ac:dyDescent="0.45">
      <c r="A7" s="39"/>
      <c r="B7" s="62">
        <v>43</v>
      </c>
      <c r="C7" s="62">
        <v>1190</v>
      </c>
      <c r="D7" s="13">
        <f t="shared" si="0"/>
        <v>1849</v>
      </c>
      <c r="E7" s="9">
        <f t="shared" si="1"/>
        <v>51170</v>
      </c>
      <c r="F7" s="6">
        <f>COUNT($B$3:B7)</f>
        <v>5</v>
      </c>
      <c r="G7" s="2"/>
      <c r="H7" s="2"/>
      <c r="I7" s="2"/>
      <c r="J7" s="21"/>
      <c r="K7" s="28">
        <f>G5+H5*M7</f>
        <v>2509.9615087339621</v>
      </c>
      <c r="L7" s="29"/>
      <c r="M7" s="30">
        <v>100</v>
      </c>
      <c r="N7" s="30"/>
      <c r="O7" s="67"/>
      <c r="P7" s="39"/>
      <c r="Q7" s="39"/>
      <c r="R7" s="39"/>
      <c r="S7" s="39"/>
      <c r="T7" s="39"/>
      <c r="U7" s="39"/>
    </row>
    <row r="8" spans="1:21" ht="28.5" x14ac:dyDescent="0.45">
      <c r="A8" s="39"/>
      <c r="B8" s="62">
        <v>48</v>
      </c>
      <c r="C8" s="62">
        <v>1298</v>
      </c>
      <c r="D8" s="13">
        <f t="shared" si="0"/>
        <v>2304</v>
      </c>
      <c r="E8" s="9">
        <f t="shared" si="1"/>
        <v>62304</v>
      </c>
      <c r="F8" s="6">
        <f>COUNT($B$3:B8)</f>
        <v>6</v>
      </c>
      <c r="G8" s="2"/>
      <c r="H8" s="2"/>
      <c r="I8" s="2"/>
      <c r="J8" s="21"/>
      <c r="K8" s="28">
        <f>G5+H5*M8</f>
        <v>2744.1893646622352</v>
      </c>
      <c r="L8" s="29"/>
      <c r="M8" s="30">
        <v>110</v>
      </c>
      <c r="N8" s="30"/>
      <c r="O8" s="67"/>
      <c r="P8" s="39"/>
      <c r="Q8" s="39"/>
      <c r="R8" s="39"/>
      <c r="S8" s="39"/>
      <c r="T8" s="39"/>
      <c r="U8" s="39"/>
    </row>
    <row r="9" spans="1:21" ht="28.5" x14ac:dyDescent="0.45">
      <c r="A9" s="39"/>
      <c r="B9" s="62">
        <v>52</v>
      </c>
      <c r="C9" s="62">
        <v>1421</v>
      </c>
      <c r="D9" s="13">
        <f t="shared" si="0"/>
        <v>2704</v>
      </c>
      <c r="E9" s="9">
        <f t="shared" si="1"/>
        <v>73892</v>
      </c>
      <c r="F9" s="6">
        <f>COUNT($B$3:B9)</f>
        <v>7</v>
      </c>
      <c r="G9" s="2"/>
      <c r="H9" s="2"/>
      <c r="I9" s="2"/>
      <c r="J9" s="21"/>
      <c r="K9" s="28">
        <f>G5+H5*M9</f>
        <v>2978.4172205905088</v>
      </c>
      <c r="L9" s="29"/>
      <c r="M9" s="30">
        <v>120</v>
      </c>
      <c r="N9" s="30"/>
      <c r="O9" s="67"/>
      <c r="P9" s="39"/>
      <c r="Q9" s="39"/>
      <c r="R9" s="39"/>
      <c r="S9" s="39"/>
      <c r="T9" s="39"/>
      <c r="U9" s="39"/>
    </row>
    <row r="10" spans="1:21" ht="28.5" x14ac:dyDescent="0.45">
      <c r="A10" s="39"/>
      <c r="B10" s="62">
        <v>57</v>
      </c>
      <c r="C10" s="62">
        <v>1440</v>
      </c>
      <c r="D10" s="13">
        <f t="shared" si="0"/>
        <v>3249</v>
      </c>
      <c r="E10" s="9">
        <f t="shared" si="1"/>
        <v>82080</v>
      </c>
      <c r="F10" s="6">
        <f>COUNT($B$3:B10)</f>
        <v>8</v>
      </c>
      <c r="G10" s="2"/>
      <c r="H10" s="2"/>
      <c r="I10" s="2"/>
      <c r="J10" s="21"/>
      <c r="K10" s="28">
        <f>G5+H5*M10</f>
        <v>3212.6450765187819</v>
      </c>
      <c r="L10" s="29"/>
      <c r="M10" s="30">
        <v>130</v>
      </c>
      <c r="N10" s="30"/>
      <c r="O10" s="67"/>
      <c r="P10" s="39"/>
      <c r="Q10" s="39"/>
      <c r="R10" s="39"/>
      <c r="S10" s="39"/>
      <c r="T10" s="39"/>
      <c r="U10" s="39"/>
    </row>
    <row r="11" spans="1:21" ht="28.5" x14ac:dyDescent="0.45">
      <c r="A11" s="39"/>
      <c r="B11" s="63">
        <v>58</v>
      </c>
      <c r="C11" s="63">
        <v>1518</v>
      </c>
      <c r="D11" s="14">
        <f t="shared" si="0"/>
        <v>3364</v>
      </c>
      <c r="E11" s="10">
        <f t="shared" si="1"/>
        <v>88044</v>
      </c>
      <c r="F11" s="6">
        <f>COUNT($B$3:B11)</f>
        <v>9</v>
      </c>
      <c r="G11" s="2"/>
      <c r="H11" s="2"/>
      <c r="I11" s="2"/>
      <c r="J11" s="21"/>
      <c r="K11" s="28">
        <f>G5+H5*M11</f>
        <v>3446.8729324470555</v>
      </c>
      <c r="L11" s="29"/>
      <c r="M11" s="30">
        <v>140</v>
      </c>
      <c r="N11" s="30"/>
      <c r="O11" s="67"/>
      <c r="P11" s="39"/>
      <c r="Q11" s="39"/>
      <c r="R11" s="39"/>
      <c r="S11" s="39"/>
      <c r="T11" s="39"/>
      <c r="U11" s="39"/>
    </row>
    <row r="12" spans="1:21" ht="28.5" x14ac:dyDescent="0.45">
      <c r="A12" s="39"/>
      <c r="B12" s="19" t="s">
        <v>7</v>
      </c>
      <c r="C12" s="20" t="s">
        <v>7</v>
      </c>
      <c r="D12" s="20" t="s">
        <v>7</v>
      </c>
      <c r="E12" s="20" t="s">
        <v>7</v>
      </c>
      <c r="F12" s="2"/>
      <c r="G12" s="2"/>
      <c r="H12" s="2"/>
      <c r="I12" s="2"/>
      <c r="J12" s="21"/>
      <c r="K12" s="31">
        <f>G5+H5*M12</f>
        <v>3681.1007883753286</v>
      </c>
      <c r="L12" s="29"/>
      <c r="M12" s="30">
        <v>150</v>
      </c>
      <c r="N12" s="30"/>
      <c r="O12" s="67"/>
      <c r="P12" s="39"/>
      <c r="Q12" s="39"/>
      <c r="R12" s="39"/>
      <c r="S12" s="39"/>
      <c r="T12" s="39"/>
      <c r="U12" s="39"/>
    </row>
    <row r="13" spans="1:21" x14ac:dyDescent="0.25">
      <c r="A13" s="39"/>
      <c r="B13" s="15">
        <f>SUM(B3:B11)</f>
        <v>371</v>
      </c>
      <c r="C13" s="16">
        <f>SUM(C3:C11)</f>
        <v>10199</v>
      </c>
      <c r="D13" s="16">
        <f>SUM(D3:D11)</f>
        <v>16731</v>
      </c>
      <c r="E13" s="16">
        <f>SUM(E3:E11)</f>
        <v>454097</v>
      </c>
      <c r="F13" s="2"/>
      <c r="G13" s="2"/>
      <c r="H13" s="2"/>
      <c r="I13" s="2"/>
      <c r="J13" s="21"/>
      <c r="K13" s="23" t="s">
        <v>8</v>
      </c>
      <c r="L13" s="23"/>
      <c r="M13" s="24" t="s">
        <v>15</v>
      </c>
      <c r="N13" s="24"/>
      <c r="O13" s="68"/>
      <c r="P13" s="39"/>
      <c r="Q13" s="39"/>
      <c r="R13" s="39"/>
      <c r="S13" s="39"/>
      <c r="T13" s="39"/>
      <c r="U13" s="39"/>
    </row>
    <row r="14" spans="1:21" x14ac:dyDescent="0.25">
      <c r="A14" s="39"/>
      <c r="B14" s="1"/>
      <c r="C14" s="1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1:21" ht="33.75" x14ac:dyDescent="0.5">
      <c r="A15" s="39"/>
      <c r="B15" s="39"/>
      <c r="C15" s="39"/>
      <c r="D15" s="39"/>
      <c r="E15" s="39"/>
      <c r="F15" s="39"/>
      <c r="G15" s="39"/>
      <c r="H15" s="53" t="s">
        <v>52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 x14ac:dyDescent="0.25">
      <c r="A16" s="39"/>
      <c r="B16" s="52" t="s">
        <v>33</v>
      </c>
      <c r="C16" s="52" t="s">
        <v>32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31" x14ac:dyDescent="0.25">
      <c r="A17" s="39"/>
      <c r="B17" s="43" t="s">
        <v>17</v>
      </c>
      <c r="C17" s="44" t="s">
        <v>18</v>
      </c>
      <c r="D17" s="44" t="s">
        <v>1</v>
      </c>
      <c r="E17" s="43" t="s">
        <v>6</v>
      </c>
      <c r="F17" s="44" t="s">
        <v>19</v>
      </c>
      <c r="G17" s="44" t="s">
        <v>20</v>
      </c>
      <c r="H17" s="44" t="s">
        <v>23</v>
      </c>
      <c r="I17" s="44" t="s">
        <v>22</v>
      </c>
      <c r="J17" s="44" t="s">
        <v>21</v>
      </c>
      <c r="K17" s="40" t="s">
        <v>24</v>
      </c>
      <c r="L17" s="40" t="s">
        <v>25</v>
      </c>
      <c r="M17" s="40" t="s">
        <v>26</v>
      </c>
      <c r="N17" s="40" t="s">
        <v>27</v>
      </c>
      <c r="O17" s="39"/>
      <c r="P17" s="41" t="s">
        <v>30</v>
      </c>
      <c r="Q17" s="41" t="s">
        <v>31</v>
      </c>
      <c r="R17" s="41" t="s">
        <v>28</v>
      </c>
      <c r="S17" s="39"/>
      <c r="T17" s="39"/>
      <c r="U17" s="39"/>
    </row>
    <row r="18" spans="1:31" ht="26.25" x14ac:dyDescent="0.4">
      <c r="A18" s="66">
        <v>1</v>
      </c>
      <c r="B18" s="59">
        <v>41.9</v>
      </c>
      <c r="C18" s="60">
        <v>29.1</v>
      </c>
      <c r="D18" s="57">
        <v>251.3</v>
      </c>
      <c r="E18" s="58">
        <f>COUNT($B$18:B18)</f>
        <v>1</v>
      </c>
      <c r="F18" s="57">
        <f t="shared" ref="F18:F34" si="2">B18^2</f>
        <v>1755.61</v>
      </c>
      <c r="G18" s="57">
        <f t="shared" ref="G18:G34" si="3">C18^2</f>
        <v>846.81000000000006</v>
      </c>
      <c r="H18" s="57">
        <f t="shared" ref="H18:H34" si="4">B18*C18</f>
        <v>1219.29</v>
      </c>
      <c r="I18" s="57">
        <f t="shared" ref="I18:I34" si="5">B18*D18</f>
        <v>10529.47</v>
      </c>
      <c r="J18" s="57">
        <f t="shared" ref="J18:J34" si="6">C18*D18</f>
        <v>7312.8300000000008</v>
      </c>
      <c r="K18" s="42">
        <f>17*F36*G36+B36*H36*C36+C36*B36*H36-C36*F36*C36-17*H36*H36-G36*B36*B36</f>
        <v>72573.843505859375</v>
      </c>
      <c r="L18" s="42">
        <f>D36*F36*G36+B36*H36*J36+C36*I36*H36-J36*F36*C36-H36*H36*D36-G36*I36*B36</f>
        <v>-11140933.65234375</v>
      </c>
      <c r="M18" s="42">
        <f>17*I36*G36+D36*H36*C36+C36*B36*J36-C36*I36*C36-J36*H36*17-G36*B36*D36</f>
        <v>89898.90869140625</v>
      </c>
      <c r="N18" s="42">
        <f>(17*F36*J36)+(B36*I36*C36)+(D36*B36*H36)-(C36*F36*D36)-(H36*I36*17)-(J36*B36*B36)</f>
        <v>876862.81916809082</v>
      </c>
      <c r="O18" s="1"/>
      <c r="P18" s="49">
        <v>82.5</v>
      </c>
      <c r="Q18" s="50">
        <v>31.2</v>
      </c>
      <c r="R18" s="51">
        <f>$K$21+$L$21*P18+$M$21*Q18</f>
        <v>325.65239941899426</v>
      </c>
      <c r="S18" s="39"/>
      <c r="T18" s="39"/>
      <c r="U18" s="39"/>
    </row>
    <row r="19" spans="1:31" ht="26.25" x14ac:dyDescent="0.4">
      <c r="A19" s="66">
        <v>1</v>
      </c>
      <c r="B19" s="59">
        <v>43.4</v>
      </c>
      <c r="C19" s="60">
        <v>29.3</v>
      </c>
      <c r="D19" s="57">
        <v>251.3</v>
      </c>
      <c r="E19" s="58">
        <f>COUNT($B$18:B19)</f>
        <v>2</v>
      </c>
      <c r="F19" s="57">
        <f t="shared" si="2"/>
        <v>1883.56</v>
      </c>
      <c r="G19" s="57">
        <f t="shared" si="3"/>
        <v>858.49</v>
      </c>
      <c r="H19" s="57">
        <f t="shared" si="4"/>
        <v>1271.6199999999999</v>
      </c>
      <c r="I19" s="57">
        <f t="shared" si="5"/>
        <v>10906.42</v>
      </c>
      <c r="J19" s="57">
        <f t="shared" si="6"/>
        <v>7363.09</v>
      </c>
      <c r="K19" s="1"/>
      <c r="L19" s="1"/>
      <c r="M19" s="1"/>
      <c r="N19" s="39"/>
      <c r="O19" s="39"/>
      <c r="P19" s="54">
        <v>82.4</v>
      </c>
      <c r="Q19" s="55">
        <v>32.299999999999997</v>
      </c>
      <c r="R19" s="56">
        <f t="shared" ref="R19:R23" si="7">$K$21+$L$21*P19+$M$21*Q19</f>
        <v>338.81911574618744</v>
      </c>
      <c r="S19" s="39"/>
      <c r="T19" s="39"/>
      <c r="U19" s="39"/>
    </row>
    <row r="20" spans="1:31" ht="26.25" x14ac:dyDescent="0.4">
      <c r="A20" s="66">
        <v>1</v>
      </c>
      <c r="B20" s="59">
        <v>43.9</v>
      </c>
      <c r="C20" s="60">
        <v>29.5</v>
      </c>
      <c r="D20" s="57">
        <v>248.3</v>
      </c>
      <c r="E20" s="58">
        <f>COUNT($B$18:B20)</f>
        <v>3</v>
      </c>
      <c r="F20" s="57">
        <f t="shared" si="2"/>
        <v>1927.2099999999998</v>
      </c>
      <c r="G20" s="57">
        <f t="shared" si="3"/>
        <v>870.25</v>
      </c>
      <c r="H20" s="57">
        <f t="shared" si="4"/>
        <v>1295.05</v>
      </c>
      <c r="I20" s="57">
        <f t="shared" si="5"/>
        <v>10900.37</v>
      </c>
      <c r="J20" s="57">
        <f t="shared" si="6"/>
        <v>7324.85</v>
      </c>
      <c r="K20" s="40" t="s">
        <v>4</v>
      </c>
      <c r="L20" s="40" t="s">
        <v>5</v>
      </c>
      <c r="M20" s="40" t="s">
        <v>29</v>
      </c>
      <c r="N20" s="39"/>
      <c r="O20" s="39"/>
      <c r="P20" s="54">
        <v>81.2</v>
      </c>
      <c r="Q20" s="55">
        <v>33.200000000000003</v>
      </c>
      <c r="R20" s="56">
        <f t="shared" si="7"/>
        <v>348.20676581279292</v>
      </c>
      <c r="S20" s="39"/>
      <c r="T20" s="39"/>
      <c r="U20" s="39"/>
    </row>
    <row r="21" spans="1:31" ht="26.25" x14ac:dyDescent="0.4">
      <c r="A21" s="66">
        <v>1</v>
      </c>
      <c r="B21" s="59">
        <v>44.5</v>
      </c>
      <c r="C21" s="60">
        <v>29.7</v>
      </c>
      <c r="D21" s="57">
        <v>267.5</v>
      </c>
      <c r="E21" s="58">
        <f>COUNT($B$18:B21)</f>
        <v>4</v>
      </c>
      <c r="F21" s="57">
        <f t="shared" si="2"/>
        <v>1980.25</v>
      </c>
      <c r="G21" s="57">
        <f t="shared" si="3"/>
        <v>882.08999999999992</v>
      </c>
      <c r="H21" s="57">
        <f t="shared" si="4"/>
        <v>1321.6499999999999</v>
      </c>
      <c r="I21" s="57">
        <f t="shared" si="5"/>
        <v>11903.75</v>
      </c>
      <c r="J21" s="57">
        <f t="shared" si="6"/>
        <v>7944.75</v>
      </c>
      <c r="K21" s="42">
        <f>L18/K18</f>
        <v>-153.51169394031427</v>
      </c>
      <c r="L21" s="42">
        <f>M18/K18</f>
        <v>1.2387232692746679</v>
      </c>
      <c r="M21" s="42">
        <f>N18/K18</f>
        <v>12.082353321927835</v>
      </c>
      <c r="N21" s="39"/>
      <c r="O21" s="39"/>
      <c r="P21" s="54">
        <v>42.9</v>
      </c>
      <c r="Q21" s="55">
        <v>29.9</v>
      </c>
      <c r="R21" s="56">
        <f t="shared" si="7"/>
        <v>260.89189863721123</v>
      </c>
      <c r="S21" s="39"/>
      <c r="T21" s="39"/>
      <c r="U21" s="39"/>
    </row>
    <row r="22" spans="1:31" ht="26.25" x14ac:dyDescent="0.4">
      <c r="A22" s="66">
        <v>1</v>
      </c>
      <c r="B22" s="59">
        <v>47.3</v>
      </c>
      <c r="C22" s="60">
        <v>29.9</v>
      </c>
      <c r="D22" s="57">
        <v>273</v>
      </c>
      <c r="E22" s="58">
        <f>COUNT($B$18:B22)</f>
        <v>5</v>
      </c>
      <c r="F22" s="57">
        <f t="shared" si="2"/>
        <v>2237.2899999999995</v>
      </c>
      <c r="G22" s="57">
        <f t="shared" si="3"/>
        <v>894.00999999999988</v>
      </c>
      <c r="H22" s="57">
        <f t="shared" si="4"/>
        <v>1414.2699999999998</v>
      </c>
      <c r="I22" s="57">
        <f t="shared" si="5"/>
        <v>12912.9</v>
      </c>
      <c r="J22" s="57">
        <f t="shared" si="6"/>
        <v>8162.7</v>
      </c>
      <c r="K22" s="39"/>
      <c r="L22" s="39"/>
      <c r="M22" s="39"/>
      <c r="N22" s="39"/>
      <c r="O22" s="39"/>
      <c r="P22" s="54">
        <v>44.2</v>
      </c>
      <c r="Q22" s="55">
        <v>32.700000000000003</v>
      </c>
      <c r="R22" s="56">
        <f t="shared" si="7"/>
        <v>296.33282818866627</v>
      </c>
      <c r="S22" s="39"/>
      <c r="T22" s="39"/>
      <c r="U22" s="39"/>
    </row>
    <row r="23" spans="1:31" ht="26.25" x14ac:dyDescent="0.4">
      <c r="A23" s="66">
        <v>1</v>
      </c>
      <c r="B23" s="59">
        <v>47.5</v>
      </c>
      <c r="C23" s="60">
        <v>30.3</v>
      </c>
      <c r="D23" s="57">
        <v>276.5</v>
      </c>
      <c r="E23" s="58">
        <f>COUNT($B$18:B23)</f>
        <v>6</v>
      </c>
      <c r="F23" s="57">
        <f t="shared" si="2"/>
        <v>2256.25</v>
      </c>
      <c r="G23" s="57">
        <f t="shared" si="3"/>
        <v>918.09</v>
      </c>
      <c r="H23" s="57">
        <f t="shared" si="4"/>
        <v>1439.25</v>
      </c>
      <c r="I23" s="57">
        <f t="shared" si="5"/>
        <v>13133.75</v>
      </c>
      <c r="J23" s="57">
        <f t="shared" si="6"/>
        <v>8377.9500000000007</v>
      </c>
      <c r="K23" s="39"/>
      <c r="L23" s="39"/>
      <c r="M23" s="39"/>
      <c r="N23" s="39"/>
      <c r="O23" s="39"/>
      <c r="P23" s="49">
        <v>63.2</v>
      </c>
      <c r="Q23" s="50">
        <v>30.8</v>
      </c>
      <c r="R23" s="51">
        <f t="shared" si="7"/>
        <v>296.91209899322212</v>
      </c>
      <c r="S23" s="39"/>
      <c r="T23" s="39"/>
      <c r="U23" s="39"/>
    </row>
    <row r="24" spans="1:31" x14ac:dyDescent="0.25">
      <c r="A24" s="66">
        <v>1</v>
      </c>
      <c r="B24" s="59">
        <v>47.9</v>
      </c>
      <c r="C24" s="60">
        <v>30.5</v>
      </c>
      <c r="D24" s="57">
        <v>270.3</v>
      </c>
      <c r="E24" s="58">
        <f>COUNT($B$18:B24)</f>
        <v>7</v>
      </c>
      <c r="F24" s="57">
        <f t="shared" si="2"/>
        <v>2294.41</v>
      </c>
      <c r="G24" s="57">
        <f t="shared" si="3"/>
        <v>930.25</v>
      </c>
      <c r="H24" s="57">
        <f t="shared" si="4"/>
        <v>1460.95</v>
      </c>
      <c r="I24" s="57">
        <f t="shared" si="5"/>
        <v>12947.37</v>
      </c>
      <c r="J24" s="57">
        <f t="shared" si="6"/>
        <v>8244.15</v>
      </c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31" x14ac:dyDescent="0.25">
      <c r="A25" s="66">
        <v>1</v>
      </c>
      <c r="B25" s="59">
        <v>50.2</v>
      </c>
      <c r="C25" s="60">
        <v>30.7</v>
      </c>
      <c r="D25" s="57">
        <v>274.89999999999998</v>
      </c>
      <c r="E25" s="58">
        <f>COUNT($B$18:B25)</f>
        <v>8</v>
      </c>
      <c r="F25" s="57">
        <f t="shared" si="2"/>
        <v>2520.0400000000004</v>
      </c>
      <c r="G25" s="57">
        <f t="shared" si="3"/>
        <v>942.49</v>
      </c>
      <c r="H25" s="57">
        <f t="shared" si="4"/>
        <v>1541.14</v>
      </c>
      <c r="I25" s="57">
        <f t="shared" si="5"/>
        <v>13799.98</v>
      </c>
      <c r="J25" s="57">
        <f t="shared" si="6"/>
        <v>8439.4299999999985</v>
      </c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69"/>
      <c r="W25" s="69"/>
      <c r="X25" s="69"/>
      <c r="Y25" s="69"/>
      <c r="Z25" s="69"/>
      <c r="AA25" s="69"/>
      <c r="AB25" s="69"/>
      <c r="AC25" s="69"/>
      <c r="AD25" s="69"/>
      <c r="AE25" s="70"/>
    </row>
    <row r="26" spans="1:31" x14ac:dyDescent="0.25">
      <c r="A26" s="66">
        <v>1</v>
      </c>
      <c r="B26" s="59">
        <v>52.8</v>
      </c>
      <c r="C26" s="60">
        <v>30.8</v>
      </c>
      <c r="D26" s="57">
        <v>285</v>
      </c>
      <c r="E26" s="58">
        <f>COUNT($B$18:B26)</f>
        <v>9</v>
      </c>
      <c r="F26" s="57">
        <f t="shared" si="2"/>
        <v>2787.8399999999997</v>
      </c>
      <c r="G26" s="57">
        <f t="shared" si="3"/>
        <v>948.6400000000001</v>
      </c>
      <c r="H26" s="57">
        <f t="shared" si="4"/>
        <v>1626.24</v>
      </c>
      <c r="I26" s="57">
        <f t="shared" si="5"/>
        <v>15048</v>
      </c>
      <c r="J26" s="57">
        <f t="shared" si="6"/>
        <v>8778</v>
      </c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69"/>
      <c r="W26" s="69"/>
      <c r="X26" s="69"/>
      <c r="Y26" s="69"/>
      <c r="Z26" s="69"/>
      <c r="AA26" s="69"/>
      <c r="AB26" s="69"/>
      <c r="AC26" s="69"/>
      <c r="AD26" s="69"/>
      <c r="AE26" s="70"/>
    </row>
    <row r="27" spans="1:31" x14ac:dyDescent="0.25">
      <c r="A27" s="66">
        <v>1</v>
      </c>
      <c r="B27" s="59">
        <v>53.2</v>
      </c>
      <c r="C27" s="60">
        <v>30.9</v>
      </c>
      <c r="D27" s="57">
        <v>290</v>
      </c>
      <c r="E27" s="58">
        <f>COUNT($B$18:B27)</f>
        <v>10</v>
      </c>
      <c r="F27" s="57">
        <f t="shared" si="2"/>
        <v>2830.2400000000002</v>
      </c>
      <c r="G27" s="57">
        <f t="shared" si="3"/>
        <v>954.81</v>
      </c>
      <c r="H27" s="57">
        <f t="shared" si="4"/>
        <v>1643.88</v>
      </c>
      <c r="I27" s="57">
        <f t="shared" si="5"/>
        <v>15428</v>
      </c>
      <c r="J27" s="57">
        <f t="shared" si="6"/>
        <v>8961</v>
      </c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69"/>
      <c r="W27" s="69"/>
      <c r="X27" s="69"/>
      <c r="Y27" s="69"/>
      <c r="Z27" s="69"/>
      <c r="AA27" s="69"/>
      <c r="AB27" s="69"/>
      <c r="AC27" s="69"/>
      <c r="AD27" s="69"/>
      <c r="AE27" s="70"/>
    </row>
    <row r="28" spans="1:31" x14ac:dyDescent="0.25">
      <c r="A28" s="66">
        <v>1</v>
      </c>
      <c r="B28" s="59">
        <v>56.7</v>
      </c>
      <c r="C28" s="60">
        <v>31.5</v>
      </c>
      <c r="D28" s="57">
        <v>297</v>
      </c>
      <c r="E28" s="58">
        <f>COUNT($B$18:B28)</f>
        <v>11</v>
      </c>
      <c r="F28" s="57">
        <f t="shared" si="2"/>
        <v>3214.8900000000003</v>
      </c>
      <c r="G28" s="57">
        <f t="shared" si="3"/>
        <v>992.25</v>
      </c>
      <c r="H28" s="57">
        <f t="shared" si="4"/>
        <v>1786.0500000000002</v>
      </c>
      <c r="I28" s="57">
        <f t="shared" si="5"/>
        <v>16839.900000000001</v>
      </c>
      <c r="J28" s="57">
        <f t="shared" si="6"/>
        <v>9355.5</v>
      </c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69"/>
      <c r="W28" s="69"/>
      <c r="X28" s="69"/>
      <c r="Y28" s="69"/>
      <c r="Z28" s="69"/>
      <c r="AA28" s="69"/>
      <c r="AB28" s="69"/>
      <c r="AC28" s="69"/>
      <c r="AD28" s="69"/>
      <c r="AE28" s="70"/>
    </row>
    <row r="29" spans="1:31" x14ac:dyDescent="0.25">
      <c r="A29" s="66">
        <v>1</v>
      </c>
      <c r="B29" s="59">
        <v>57</v>
      </c>
      <c r="C29" s="60">
        <v>31.7</v>
      </c>
      <c r="D29" s="57">
        <v>302.5</v>
      </c>
      <c r="E29" s="58">
        <f>COUNT($B$18:B29)</f>
        <v>12</v>
      </c>
      <c r="F29" s="57">
        <f t="shared" si="2"/>
        <v>3249</v>
      </c>
      <c r="G29" s="57">
        <f t="shared" si="3"/>
        <v>1004.89</v>
      </c>
      <c r="H29" s="57">
        <f t="shared" si="4"/>
        <v>1806.8999999999999</v>
      </c>
      <c r="I29" s="57">
        <f t="shared" si="5"/>
        <v>17242.5</v>
      </c>
      <c r="J29" s="57">
        <f t="shared" si="6"/>
        <v>9589.25</v>
      </c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69"/>
      <c r="W29" s="69"/>
      <c r="X29" s="69"/>
      <c r="Y29" s="69"/>
      <c r="Z29" s="69"/>
      <c r="AA29" s="69"/>
      <c r="AB29" s="69"/>
      <c r="AC29" s="69"/>
      <c r="AD29" s="69"/>
      <c r="AE29" s="70"/>
    </row>
    <row r="30" spans="1:31" x14ac:dyDescent="0.25">
      <c r="A30" s="66">
        <v>1</v>
      </c>
      <c r="B30" s="59">
        <v>63.5</v>
      </c>
      <c r="C30" s="60">
        <v>31.9</v>
      </c>
      <c r="D30" s="57">
        <v>304.5</v>
      </c>
      <c r="E30" s="58">
        <f>COUNT($B$18:B30)</f>
        <v>13</v>
      </c>
      <c r="F30" s="57">
        <f t="shared" si="2"/>
        <v>4032.25</v>
      </c>
      <c r="G30" s="57">
        <f t="shared" si="3"/>
        <v>1017.6099999999999</v>
      </c>
      <c r="H30" s="57">
        <f t="shared" si="4"/>
        <v>2025.6499999999999</v>
      </c>
      <c r="I30" s="57">
        <f t="shared" si="5"/>
        <v>19335.75</v>
      </c>
      <c r="J30" s="57">
        <f t="shared" si="6"/>
        <v>9713.5499999999993</v>
      </c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69"/>
      <c r="W30" s="69"/>
      <c r="X30" s="69"/>
      <c r="Y30" s="69"/>
      <c r="Z30" s="69"/>
      <c r="AA30" s="69"/>
      <c r="AB30" s="69"/>
      <c r="AC30" s="69"/>
      <c r="AD30" s="69"/>
      <c r="AE30" s="70"/>
    </row>
    <row r="31" spans="1:31" x14ac:dyDescent="0.25">
      <c r="A31" s="66">
        <v>1</v>
      </c>
      <c r="B31" s="59">
        <v>65.3</v>
      </c>
      <c r="C31" s="60">
        <v>32</v>
      </c>
      <c r="D31" s="57">
        <v>309.3</v>
      </c>
      <c r="E31" s="58">
        <f>COUNT($B$18:B31)</f>
        <v>14</v>
      </c>
      <c r="F31" s="57">
        <f t="shared" si="2"/>
        <v>4264.0899999999992</v>
      </c>
      <c r="G31" s="57">
        <f t="shared" si="3"/>
        <v>1024</v>
      </c>
      <c r="H31" s="57">
        <f t="shared" si="4"/>
        <v>2089.6</v>
      </c>
      <c r="I31" s="57">
        <f t="shared" si="5"/>
        <v>20197.29</v>
      </c>
      <c r="J31" s="57">
        <f t="shared" si="6"/>
        <v>9897.6</v>
      </c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69"/>
      <c r="W31" s="69"/>
      <c r="X31" s="69"/>
      <c r="Y31" s="69"/>
      <c r="Z31" s="69"/>
      <c r="AA31" s="69"/>
      <c r="AB31" s="69"/>
      <c r="AC31" s="69"/>
      <c r="AD31" s="69"/>
      <c r="AE31" s="70"/>
    </row>
    <row r="32" spans="1:31" x14ac:dyDescent="0.25">
      <c r="A32" s="66">
        <v>1</v>
      </c>
      <c r="B32" s="59">
        <v>71.099999999999994</v>
      </c>
      <c r="C32" s="60">
        <v>32.1</v>
      </c>
      <c r="D32" s="57">
        <v>321.7</v>
      </c>
      <c r="E32" s="58">
        <f>COUNT($B$18:B32)</f>
        <v>15</v>
      </c>
      <c r="F32" s="57">
        <f t="shared" si="2"/>
        <v>5055.2099999999991</v>
      </c>
      <c r="G32" s="57">
        <f t="shared" si="3"/>
        <v>1030.4100000000001</v>
      </c>
      <c r="H32" s="57">
        <f t="shared" si="4"/>
        <v>2282.31</v>
      </c>
      <c r="I32" s="57">
        <f t="shared" si="5"/>
        <v>22872.87</v>
      </c>
      <c r="J32" s="57">
        <f t="shared" si="6"/>
        <v>10326.57</v>
      </c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69"/>
      <c r="W32" s="69"/>
      <c r="X32" s="69"/>
      <c r="Y32" s="69"/>
      <c r="Z32" s="69"/>
      <c r="AA32" s="69"/>
      <c r="AB32" s="69"/>
      <c r="AC32" s="69"/>
      <c r="AD32" s="69"/>
      <c r="AE32" s="70"/>
    </row>
    <row r="33" spans="1:31" x14ac:dyDescent="0.25">
      <c r="A33" s="66">
        <v>1</v>
      </c>
      <c r="B33" s="59">
        <v>77</v>
      </c>
      <c r="C33" s="60">
        <v>32.5</v>
      </c>
      <c r="D33" s="57">
        <v>330.7</v>
      </c>
      <c r="E33" s="58">
        <f>COUNT($B$18:B33)</f>
        <v>16</v>
      </c>
      <c r="F33" s="57">
        <f t="shared" si="2"/>
        <v>5929</v>
      </c>
      <c r="G33" s="57">
        <f t="shared" si="3"/>
        <v>1056.25</v>
      </c>
      <c r="H33" s="57">
        <f t="shared" si="4"/>
        <v>2502.5</v>
      </c>
      <c r="I33" s="57">
        <f t="shared" si="5"/>
        <v>25463.899999999998</v>
      </c>
      <c r="J33" s="57">
        <f t="shared" si="6"/>
        <v>10747.75</v>
      </c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69"/>
      <c r="W33" s="69"/>
      <c r="X33" s="69"/>
      <c r="Y33" s="69"/>
      <c r="Z33" s="69"/>
      <c r="AA33" s="69"/>
      <c r="AB33" s="69"/>
      <c r="AC33" s="69"/>
      <c r="AD33" s="69"/>
      <c r="AE33" s="70"/>
    </row>
    <row r="34" spans="1:31" x14ac:dyDescent="0.25">
      <c r="A34" s="66">
        <v>1</v>
      </c>
      <c r="B34" s="59">
        <v>77.8</v>
      </c>
      <c r="C34" s="60">
        <v>32.9</v>
      </c>
      <c r="D34" s="57">
        <v>349</v>
      </c>
      <c r="E34" s="58">
        <f>COUNT($B$18:B34)</f>
        <v>17</v>
      </c>
      <c r="F34" s="57">
        <f t="shared" si="2"/>
        <v>6052.8399999999992</v>
      </c>
      <c r="G34" s="57">
        <f t="shared" si="3"/>
        <v>1082.4099999999999</v>
      </c>
      <c r="H34" s="57">
        <f t="shared" si="4"/>
        <v>2559.62</v>
      </c>
      <c r="I34" s="57">
        <f t="shared" si="5"/>
        <v>27152.2</v>
      </c>
      <c r="J34" s="57">
        <f t="shared" si="6"/>
        <v>11482.1</v>
      </c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69"/>
      <c r="W34" s="69"/>
      <c r="X34" s="69"/>
      <c r="Y34" s="69"/>
      <c r="Z34" s="69"/>
      <c r="AA34" s="69"/>
      <c r="AB34" s="69"/>
      <c r="AC34" s="69"/>
      <c r="AD34" s="69"/>
      <c r="AE34" s="70"/>
    </row>
    <row r="35" spans="1:31" x14ac:dyDescent="0.25">
      <c r="A35" s="39"/>
      <c r="B35" s="45" t="s">
        <v>7</v>
      </c>
      <c r="C35" s="45" t="s">
        <v>7</v>
      </c>
      <c r="D35" s="45" t="s">
        <v>7</v>
      </c>
      <c r="E35" s="45"/>
      <c r="F35" s="45" t="s">
        <v>7</v>
      </c>
      <c r="G35" s="45" t="s">
        <v>7</v>
      </c>
      <c r="H35" s="45" t="s">
        <v>7</v>
      </c>
      <c r="I35" s="45" t="s">
        <v>7</v>
      </c>
      <c r="J35" s="46" t="s">
        <v>7</v>
      </c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69"/>
      <c r="W35" s="69"/>
      <c r="X35" s="69"/>
      <c r="Y35" s="69"/>
      <c r="Z35" s="69"/>
      <c r="AA35" s="69"/>
      <c r="AB35" s="69"/>
      <c r="AC35" s="69"/>
      <c r="AD35" s="69"/>
    </row>
    <row r="36" spans="1:31" x14ac:dyDescent="0.25">
      <c r="A36" s="39"/>
      <c r="B36" s="47">
        <f>SUM(B18:B34)</f>
        <v>940.99999999999989</v>
      </c>
      <c r="C36" s="48">
        <f>SUM(C18:C34)</f>
        <v>525.29999999999995</v>
      </c>
      <c r="D36" s="48">
        <f>SUM(D18:D34)</f>
        <v>4902.8</v>
      </c>
      <c r="E36" s="64"/>
      <c r="F36" s="47">
        <f>SUM(F18:F34)</f>
        <v>54269.979999999989</v>
      </c>
      <c r="G36" s="48">
        <f>SUM(G18:G34)</f>
        <v>16253.75</v>
      </c>
      <c r="H36" s="48">
        <f>SUM(H18:H34)</f>
        <v>29285.97</v>
      </c>
      <c r="I36" s="48">
        <f>SUM(I18:I34)</f>
        <v>276614.42</v>
      </c>
      <c r="J36" s="21">
        <f>SUM(J18:J34)</f>
        <v>152021.07</v>
      </c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69"/>
      <c r="W36" s="69"/>
      <c r="X36" s="69"/>
      <c r="Y36" s="69"/>
      <c r="Z36" s="69"/>
      <c r="AA36" s="69"/>
      <c r="AB36" s="69"/>
      <c r="AC36" s="69"/>
      <c r="AD36" s="69"/>
    </row>
    <row r="37" spans="1:31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69"/>
      <c r="W37" s="69"/>
      <c r="X37" s="69"/>
      <c r="Y37" s="69"/>
      <c r="Z37" s="69"/>
      <c r="AA37" s="69"/>
      <c r="AB37" s="69"/>
      <c r="AC37" s="69"/>
      <c r="AD37" s="69"/>
      <c r="AE37" s="69"/>
    </row>
    <row r="38" spans="1:31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52"/>
      <c r="M38" s="52"/>
      <c r="N38" s="52"/>
      <c r="O38" s="52"/>
      <c r="P38" s="39"/>
      <c r="Q38" s="39"/>
      <c r="R38" s="39"/>
      <c r="S38" s="39"/>
      <c r="T38" s="39"/>
      <c r="U38" s="39"/>
      <c r="V38" s="70"/>
      <c r="W38" s="70"/>
      <c r="X38" s="70"/>
      <c r="Y38" s="70"/>
      <c r="Z38" s="70"/>
      <c r="AA38" s="70"/>
      <c r="AB38" s="70"/>
      <c r="AC38" s="70"/>
      <c r="AD38" s="70"/>
      <c r="AE38" s="70"/>
    </row>
    <row r="39" spans="1:31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52"/>
      <c r="M39" s="52"/>
      <c r="N39" s="52"/>
      <c r="O39" s="52"/>
      <c r="P39" s="39"/>
      <c r="Q39" s="39"/>
      <c r="R39" s="39"/>
      <c r="S39" s="39"/>
      <c r="T39" s="39"/>
      <c r="U39" s="39"/>
      <c r="V39" s="70"/>
      <c r="W39" s="70"/>
      <c r="X39" s="70"/>
      <c r="Y39" s="70"/>
      <c r="Z39" s="70"/>
      <c r="AA39" s="70"/>
      <c r="AB39" s="70"/>
      <c r="AC39" s="70"/>
      <c r="AD39" s="70"/>
      <c r="AE39" s="70"/>
    </row>
    <row r="40" spans="1:31" ht="33.75" x14ac:dyDescent="0.5">
      <c r="A40" s="39"/>
      <c r="B40" s="39"/>
      <c r="C40" s="39"/>
      <c r="D40" s="39"/>
      <c r="E40" s="39"/>
      <c r="F40" s="39"/>
      <c r="G40" s="39"/>
      <c r="H40" s="53" t="s">
        <v>51</v>
      </c>
      <c r="I40" s="39"/>
      <c r="J40" s="39"/>
      <c r="K40" s="39"/>
      <c r="L40" s="52"/>
      <c r="M40" s="52"/>
      <c r="N40" s="52"/>
      <c r="O40" s="52"/>
      <c r="P40" s="39"/>
      <c r="Q40" s="39"/>
      <c r="R40" s="39"/>
      <c r="S40" s="39"/>
      <c r="T40" s="39"/>
      <c r="U40" s="39"/>
      <c r="V40" s="70"/>
      <c r="W40" s="70"/>
      <c r="X40" s="70"/>
      <c r="Y40" s="70"/>
      <c r="Z40" s="70"/>
      <c r="AA40" s="70"/>
      <c r="AB40" s="70"/>
      <c r="AC40" s="70"/>
      <c r="AD40" s="70"/>
      <c r="AE40" s="70"/>
    </row>
    <row r="41" spans="1:31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70"/>
      <c r="W41" s="70"/>
      <c r="X41" s="70"/>
      <c r="Y41" s="70"/>
      <c r="Z41" s="70"/>
      <c r="AA41" s="70"/>
      <c r="AB41" s="70"/>
      <c r="AC41" s="70"/>
      <c r="AD41" s="70"/>
      <c r="AE41" s="70"/>
    </row>
    <row r="42" spans="1:31" x14ac:dyDescent="0.2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70"/>
      <c r="W42" s="70"/>
      <c r="X42" s="70"/>
      <c r="Y42" s="70"/>
      <c r="Z42" s="70"/>
      <c r="AA42" s="70"/>
      <c r="AB42" s="70"/>
      <c r="AC42" s="70"/>
      <c r="AD42" s="70"/>
      <c r="AE42" s="70"/>
    </row>
    <row r="43" spans="1:31" x14ac:dyDescent="0.25">
      <c r="A43" s="39"/>
      <c r="B43" s="39"/>
      <c r="C43" s="39"/>
      <c r="D43" s="72"/>
      <c r="E43" s="72"/>
      <c r="F43" s="72"/>
      <c r="G43" s="73" t="s">
        <v>45</v>
      </c>
      <c r="H43" s="73" t="s">
        <v>46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</row>
    <row r="44" spans="1:31" x14ac:dyDescent="0.25">
      <c r="A44" s="39"/>
      <c r="B44" s="39"/>
      <c r="C44" s="39"/>
      <c r="D44" s="93" t="s">
        <v>41</v>
      </c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2"/>
      <c r="U44" s="39"/>
    </row>
    <row r="45" spans="1:31" x14ac:dyDescent="0.25">
      <c r="A45" s="39"/>
      <c r="B45" s="39" t="s">
        <v>4</v>
      </c>
      <c r="C45" s="65"/>
      <c r="D45" s="76">
        <v>1</v>
      </c>
      <c r="E45" s="76">
        <v>1</v>
      </c>
      <c r="F45" s="76">
        <v>1</v>
      </c>
      <c r="G45" s="76">
        <v>1</v>
      </c>
      <c r="H45" s="76">
        <v>1</v>
      </c>
      <c r="I45" s="76">
        <v>1</v>
      </c>
      <c r="J45" s="76">
        <v>1</v>
      </c>
      <c r="K45" s="76">
        <v>1</v>
      </c>
      <c r="L45" s="76">
        <v>1</v>
      </c>
      <c r="M45" s="76">
        <v>1</v>
      </c>
      <c r="N45" s="76">
        <v>1</v>
      </c>
      <c r="O45" s="76">
        <v>1</v>
      </c>
      <c r="P45" s="76">
        <v>1</v>
      </c>
      <c r="Q45" s="76">
        <v>1</v>
      </c>
      <c r="R45" s="76">
        <v>1</v>
      </c>
      <c r="S45" s="76">
        <v>1</v>
      </c>
      <c r="T45" s="76">
        <v>1</v>
      </c>
      <c r="U45" s="39"/>
    </row>
    <row r="46" spans="1:31" x14ac:dyDescent="0.25">
      <c r="A46" s="39"/>
      <c r="B46" s="39" t="s">
        <v>35</v>
      </c>
      <c r="C46" s="39"/>
      <c r="D46" s="76">
        <v>41.9</v>
      </c>
      <c r="E46" s="76">
        <v>43.4</v>
      </c>
      <c r="F46" s="76">
        <v>43.9</v>
      </c>
      <c r="G46" s="76">
        <v>44.5</v>
      </c>
      <c r="H46" s="76">
        <v>47.3</v>
      </c>
      <c r="I46" s="76">
        <v>47.5</v>
      </c>
      <c r="J46" s="76">
        <v>47.9</v>
      </c>
      <c r="K46" s="76">
        <v>50.2</v>
      </c>
      <c r="L46" s="76">
        <v>52.8</v>
      </c>
      <c r="M46" s="76">
        <v>53.2</v>
      </c>
      <c r="N46" s="76">
        <v>56.7</v>
      </c>
      <c r="O46" s="76">
        <v>57</v>
      </c>
      <c r="P46" s="76">
        <v>63.5</v>
      </c>
      <c r="Q46" s="76">
        <v>65.3</v>
      </c>
      <c r="R46" s="76">
        <v>71.099999999999994</v>
      </c>
      <c r="S46" s="76">
        <v>77</v>
      </c>
      <c r="T46" s="76">
        <v>77.8</v>
      </c>
      <c r="U46" s="39"/>
    </row>
    <row r="47" spans="1:31" x14ac:dyDescent="0.25">
      <c r="A47" s="39"/>
      <c r="B47" s="39" t="s">
        <v>36</v>
      </c>
      <c r="C47" s="39"/>
      <c r="D47" s="77">
        <v>29.1</v>
      </c>
      <c r="E47" s="77">
        <v>29.3</v>
      </c>
      <c r="F47" s="77">
        <v>29.5</v>
      </c>
      <c r="G47" s="77">
        <v>29.7</v>
      </c>
      <c r="H47" s="77">
        <v>29.9</v>
      </c>
      <c r="I47" s="77">
        <v>30.3</v>
      </c>
      <c r="J47" s="77">
        <v>30.5</v>
      </c>
      <c r="K47" s="77">
        <v>30.7</v>
      </c>
      <c r="L47" s="77">
        <v>30.8</v>
      </c>
      <c r="M47" s="77">
        <v>30.9</v>
      </c>
      <c r="N47" s="77">
        <v>31.5</v>
      </c>
      <c r="O47" s="77">
        <v>31.7</v>
      </c>
      <c r="P47" s="77">
        <v>31.9</v>
      </c>
      <c r="Q47" s="77">
        <v>32</v>
      </c>
      <c r="R47" s="77">
        <v>32.1</v>
      </c>
      <c r="S47" s="77">
        <v>32.5</v>
      </c>
      <c r="T47" s="77">
        <v>32.9</v>
      </c>
      <c r="U47" s="39"/>
    </row>
    <row r="48" spans="1:31" x14ac:dyDescent="0.25">
      <c r="A48" s="39"/>
      <c r="B48" s="39"/>
      <c r="C48" s="39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39"/>
    </row>
    <row r="49" spans="1:21" x14ac:dyDescent="0.25">
      <c r="A49" s="39"/>
      <c r="B49" s="39"/>
      <c r="C49" s="39"/>
      <c r="D49" s="90"/>
      <c r="E49" s="91" t="s">
        <v>37</v>
      </c>
      <c r="F49" s="92"/>
      <c r="G49" s="74"/>
      <c r="H49" s="95" t="s">
        <v>38</v>
      </c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39"/>
    </row>
    <row r="50" spans="1:21" x14ac:dyDescent="0.25">
      <c r="A50" s="39"/>
      <c r="B50" s="39"/>
      <c r="C50" s="39"/>
      <c r="D50" s="78">
        <f t="array" ref="D50:F52">MMULT(D45:T47,A18:C34)</f>
        <v>17</v>
      </c>
      <c r="E50" s="78">
        <v>940.99999999999989</v>
      </c>
      <c r="F50" s="80">
        <v>525.29999999999995</v>
      </c>
      <c r="G50" s="74"/>
      <c r="H50" s="82">
        <f t="array" ref="H50:H52">MMULT(D45:T47,D18:D34)</f>
        <v>4902.8</v>
      </c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52"/>
    </row>
    <row r="51" spans="1:21" x14ac:dyDescent="0.25">
      <c r="A51" s="39"/>
      <c r="B51" s="39"/>
      <c r="C51" s="39"/>
      <c r="D51" s="78">
        <v>940.99999999999989</v>
      </c>
      <c r="E51" s="78">
        <v>54269.979999999989</v>
      </c>
      <c r="F51" s="80">
        <v>29285.97</v>
      </c>
      <c r="G51" s="74"/>
      <c r="H51" s="83">
        <v>276614.42</v>
      </c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52"/>
    </row>
    <row r="52" spans="1:21" x14ac:dyDescent="0.25">
      <c r="A52" s="39"/>
      <c r="B52" s="39"/>
      <c r="C52" s="39"/>
      <c r="D52" s="79">
        <v>525.29999999999995</v>
      </c>
      <c r="E52" s="79">
        <v>29285.97</v>
      </c>
      <c r="F52" s="81">
        <v>16253.75</v>
      </c>
      <c r="G52" s="74"/>
      <c r="H52" s="84">
        <v>152021.07</v>
      </c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52"/>
    </row>
    <row r="53" spans="1:21" x14ac:dyDescent="0.25">
      <c r="A53" s="39"/>
      <c r="B53" s="39"/>
      <c r="C53" s="39"/>
      <c r="D53" s="74"/>
      <c r="E53" s="74"/>
      <c r="F53" s="74"/>
      <c r="G53" s="74"/>
      <c r="H53" s="74"/>
      <c r="I53" s="74"/>
      <c r="J53" s="96" t="s">
        <v>49</v>
      </c>
      <c r="K53" s="97" t="s">
        <v>50</v>
      </c>
      <c r="L53" s="74"/>
      <c r="M53" s="74"/>
      <c r="N53" s="74"/>
      <c r="O53" s="74"/>
      <c r="P53" s="74"/>
      <c r="Q53" s="74"/>
      <c r="R53" s="74"/>
      <c r="S53" s="74"/>
      <c r="T53" s="74"/>
      <c r="U53" s="52"/>
    </row>
    <row r="54" spans="1:21" x14ac:dyDescent="0.25">
      <c r="A54" s="39"/>
      <c r="B54" s="39"/>
      <c r="C54" s="39"/>
      <c r="D54" s="74"/>
      <c r="E54" s="74"/>
      <c r="F54" s="74"/>
      <c r="G54" s="74"/>
      <c r="H54" s="74"/>
      <c r="I54" s="74"/>
      <c r="J54" s="98">
        <v>63.2</v>
      </c>
      <c r="K54" s="99">
        <v>30.8</v>
      </c>
      <c r="L54" s="74"/>
      <c r="M54" s="74"/>
      <c r="N54" s="74"/>
      <c r="O54" s="74"/>
      <c r="P54" s="74"/>
      <c r="Q54" s="74"/>
      <c r="R54" s="74"/>
      <c r="S54" s="74"/>
      <c r="T54" s="74"/>
      <c r="U54" s="52"/>
    </row>
    <row r="55" spans="1:21" x14ac:dyDescent="0.25">
      <c r="A55" s="39"/>
      <c r="B55" s="39"/>
      <c r="C55" s="39"/>
      <c r="D55" s="74"/>
      <c r="E55" s="74"/>
      <c r="F55" s="74"/>
      <c r="G55" s="74"/>
      <c r="H55" s="95" t="s">
        <v>40</v>
      </c>
      <c r="I55" s="74"/>
      <c r="J55" s="88"/>
      <c r="K55" s="80"/>
      <c r="L55" s="74"/>
      <c r="M55" s="74"/>
      <c r="N55" s="74"/>
      <c r="O55" s="74"/>
      <c r="P55" s="74"/>
      <c r="Q55" s="74"/>
      <c r="R55" s="74"/>
      <c r="S55" s="74"/>
      <c r="T55" s="74"/>
      <c r="U55" s="52"/>
    </row>
    <row r="56" spans="1:21" x14ac:dyDescent="0.25">
      <c r="A56" s="39"/>
      <c r="B56" s="39"/>
      <c r="C56" s="39"/>
      <c r="D56" s="90"/>
      <c r="E56" s="91" t="s">
        <v>39</v>
      </c>
      <c r="F56" s="92"/>
      <c r="G56" s="74"/>
      <c r="H56" s="83">
        <f t="array" ref="H56:H58">MMULT(D57:F59,H50:H52)</f>
        <v>-153.51169396121986</v>
      </c>
      <c r="I56" s="74" t="s">
        <v>47</v>
      </c>
      <c r="J56" s="100" t="s">
        <v>48</v>
      </c>
      <c r="K56" s="101">
        <f>H56+H57*J54+H58*K54</f>
        <v>296.91209902959019</v>
      </c>
      <c r="L56" s="74"/>
      <c r="M56" s="74"/>
      <c r="N56" s="74"/>
      <c r="O56" s="74"/>
      <c r="P56" s="74"/>
      <c r="Q56" s="74"/>
      <c r="R56" s="74"/>
      <c r="S56" s="74"/>
      <c r="T56" s="74"/>
      <c r="U56" s="52"/>
    </row>
    <row r="57" spans="1:21" x14ac:dyDescent="0.25">
      <c r="A57" s="39"/>
      <c r="B57" s="39"/>
      <c r="C57" s="39"/>
      <c r="D57" s="85">
        <f t="array" ref="D57:F59">MINVERSE(D50:F52)</f>
        <v>336.52136095134784</v>
      </c>
      <c r="E57" s="86">
        <v>1.2282840028992863</v>
      </c>
      <c r="F57" s="87">
        <v>-13.089050795547575</v>
      </c>
      <c r="G57" s="74"/>
      <c r="H57" s="83">
        <v>1.2387232694954946</v>
      </c>
      <c r="I57" s="74" t="s">
        <v>35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52"/>
    </row>
    <row r="58" spans="1:21" x14ac:dyDescent="0.25">
      <c r="A58" s="39"/>
      <c r="B58" s="39"/>
      <c r="C58" s="39"/>
      <c r="D58" s="88">
        <v>1.2282840028993041</v>
      </c>
      <c r="E58" s="78">
        <v>5.148686937049036E-3</v>
      </c>
      <c r="F58" s="80">
        <v>-4.8973429387114617E-2</v>
      </c>
      <c r="G58" s="74"/>
      <c r="H58" s="84">
        <v>12.082353323334246</v>
      </c>
      <c r="I58" s="74" t="s">
        <v>36</v>
      </c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52"/>
    </row>
    <row r="59" spans="1:21" x14ac:dyDescent="0.25">
      <c r="A59" s="39"/>
      <c r="B59" s="39"/>
      <c r="C59" s="39"/>
      <c r="D59" s="89">
        <v>-13.089050795547609</v>
      </c>
      <c r="E59" s="79">
        <v>-4.8973429387114055E-2</v>
      </c>
      <c r="F59" s="81">
        <v>0.51132278807840026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52"/>
    </row>
    <row r="60" spans="1:21" x14ac:dyDescent="0.25">
      <c r="A60" s="39"/>
      <c r="B60" s="39"/>
      <c r="C60" s="39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</row>
    <row r="61" spans="1:21" x14ac:dyDescent="0.25">
      <c r="A61" s="39"/>
      <c r="B61" s="39"/>
      <c r="C61" s="39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</row>
    <row r="62" spans="1:21" x14ac:dyDescent="0.25">
      <c r="A62" s="39"/>
      <c r="B62" s="39"/>
      <c r="C62" s="39"/>
      <c r="D62" s="52" t="s">
        <v>42</v>
      </c>
      <c r="E62" s="52" t="s">
        <v>43</v>
      </c>
      <c r="F62" s="52"/>
      <c r="G62" s="52"/>
      <c r="H62" s="52"/>
      <c r="I62" s="52"/>
      <c r="J62" s="52"/>
      <c r="K62" s="52"/>
      <c r="L62" s="52"/>
      <c r="M62" s="52"/>
      <c r="N62" s="52" t="s">
        <v>44</v>
      </c>
      <c r="O62" s="52"/>
      <c r="P62" s="52"/>
      <c r="Q62" s="52"/>
      <c r="R62" s="52"/>
      <c r="S62" s="52"/>
      <c r="T62" s="52"/>
      <c r="U62" s="52"/>
    </row>
    <row r="63" spans="1:21" x14ac:dyDescent="0.25">
      <c r="A63" s="39"/>
      <c r="B63" s="39"/>
      <c r="C63" s="39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</row>
    <row r="64" spans="1:21" x14ac:dyDescent="0.25">
      <c r="A64" s="39"/>
      <c r="B64" s="39"/>
      <c r="C64" s="39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</row>
    <row r="65" spans="1:21" x14ac:dyDescent="0.25">
      <c r="A65" s="39"/>
      <c r="B65" s="39"/>
      <c r="C65" s="39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</row>
    <row r="66" spans="1:21" x14ac:dyDescent="0.25">
      <c r="A66" s="39"/>
      <c r="B66" s="39"/>
      <c r="C66" s="39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</row>
    <row r="67" spans="1:21" ht="33.75" x14ac:dyDescent="0.5">
      <c r="A67" s="39"/>
      <c r="B67" s="39"/>
      <c r="C67" s="39"/>
      <c r="D67" s="52"/>
      <c r="E67" s="52"/>
      <c r="F67" s="52"/>
      <c r="G67" s="52"/>
      <c r="H67" s="53" t="s">
        <v>53</v>
      </c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</row>
    <row r="68" spans="1:21" x14ac:dyDescent="0.25">
      <c r="A68" s="114" t="s">
        <v>65</v>
      </c>
      <c r="B68" s="119" t="s">
        <v>63</v>
      </c>
      <c r="C68" s="39"/>
      <c r="D68" s="52"/>
      <c r="E68" s="52"/>
      <c r="F68" s="119" t="s">
        <v>62</v>
      </c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</row>
    <row r="69" spans="1:21" x14ac:dyDescent="0.25">
      <c r="A69" s="110" t="s">
        <v>0</v>
      </c>
      <c r="B69" s="115" t="s">
        <v>1</v>
      </c>
      <c r="C69" s="11" t="s">
        <v>6</v>
      </c>
      <c r="D69" s="103" t="s">
        <v>47</v>
      </c>
      <c r="E69" s="103" t="s">
        <v>35</v>
      </c>
      <c r="F69" s="109" t="s">
        <v>57</v>
      </c>
      <c r="G69" s="109" t="s">
        <v>58</v>
      </c>
      <c r="H69" s="109" t="s">
        <v>59</v>
      </c>
      <c r="I69" s="105"/>
      <c r="J69" s="104" t="s">
        <v>55</v>
      </c>
      <c r="K69" s="104" t="s">
        <v>56</v>
      </c>
      <c r="L69" s="52"/>
      <c r="M69" s="52" t="s">
        <v>64</v>
      </c>
      <c r="N69" s="52"/>
      <c r="O69" s="52"/>
      <c r="P69" s="52"/>
      <c r="Q69" s="52"/>
      <c r="R69" s="52"/>
      <c r="S69" s="52"/>
      <c r="T69" s="52"/>
      <c r="U69" s="52"/>
    </row>
    <row r="70" spans="1:21" x14ac:dyDescent="0.25">
      <c r="A70" s="111">
        <v>23</v>
      </c>
      <c r="B70" s="116">
        <v>651</v>
      </c>
      <c r="C70" s="6">
        <f>COUNT($B$70:B70)</f>
        <v>1</v>
      </c>
      <c r="D70" s="52">
        <v>0.67904045329822804</v>
      </c>
      <c r="E70" s="52">
        <v>27.1261693929074</v>
      </c>
      <c r="F70" s="106">
        <f>$D$70+$E$70*A70</f>
        <v>624.58093649016848</v>
      </c>
      <c r="G70" s="106">
        <f>B70-F70</f>
        <v>26.419063509831517</v>
      </c>
      <c r="H70" s="106">
        <f>G70*A70</f>
        <v>607.63846072612489</v>
      </c>
      <c r="I70" s="39"/>
      <c r="J70" s="52">
        <f>-2/9*G80</f>
        <v>-28.684398033704458</v>
      </c>
      <c r="K70" s="52">
        <f>-2/9*H80</f>
        <v>0.63647131274895696</v>
      </c>
      <c r="L70" s="52"/>
      <c r="M70" s="52"/>
      <c r="N70" s="52"/>
      <c r="O70" s="52"/>
      <c r="P70" s="52"/>
      <c r="Q70" s="52"/>
      <c r="R70" s="52"/>
      <c r="S70" s="52"/>
      <c r="T70" s="52"/>
      <c r="U70" s="52"/>
    </row>
    <row r="71" spans="1:21" x14ac:dyDescent="0.25">
      <c r="A71" s="112">
        <v>26</v>
      </c>
      <c r="B71" s="117">
        <v>762</v>
      </c>
      <c r="C71" s="6">
        <f>COUNT($B$70:B71)</f>
        <v>2</v>
      </c>
      <c r="D71" s="66" t="s">
        <v>54</v>
      </c>
      <c r="E71" s="39"/>
      <c r="F71" s="107">
        <f>$D$70+$E$70*A71</f>
        <v>705.95944466889068</v>
      </c>
      <c r="G71" s="107">
        <f t="shared" ref="G71:G78" si="8">B71-F71</f>
        <v>56.040555331109317</v>
      </c>
      <c r="H71" s="107">
        <f>G71*A71</f>
        <v>1457.0544386088422</v>
      </c>
      <c r="I71" s="39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</row>
    <row r="72" spans="1:21" x14ac:dyDescent="0.25">
      <c r="A72" s="112">
        <v>30</v>
      </c>
      <c r="B72" s="117">
        <v>856</v>
      </c>
      <c r="C72" s="6">
        <f>COUNT($B$70:B72)</f>
        <v>3</v>
      </c>
      <c r="D72" s="66">
        <v>2.9999999999999997E-4</v>
      </c>
      <c r="E72" s="39"/>
      <c r="F72" s="107">
        <f>$D$70+$E$70*A72</f>
        <v>814.46412224052028</v>
      </c>
      <c r="G72" s="107">
        <f t="shared" si="8"/>
        <v>41.535877759479717</v>
      </c>
      <c r="H72" s="107">
        <f>G72*A72</f>
        <v>1246.0763327843915</v>
      </c>
      <c r="I72" s="39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</row>
    <row r="73" spans="1:21" x14ac:dyDescent="0.25">
      <c r="A73" s="112">
        <v>34</v>
      </c>
      <c r="B73" s="117">
        <v>1063</v>
      </c>
      <c r="C73" s="6">
        <f>COUNT($B$70:B73)</f>
        <v>4</v>
      </c>
      <c r="D73" s="39"/>
      <c r="E73" s="39"/>
      <c r="F73" s="107">
        <f>$D$70+$E$70*A73</f>
        <v>922.96879981214988</v>
      </c>
      <c r="G73" s="107">
        <f t="shared" si="8"/>
        <v>140.03120018785012</v>
      </c>
      <c r="H73" s="107">
        <f>G73*A73</f>
        <v>4761.060806386904</v>
      </c>
      <c r="I73" s="39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</row>
    <row r="74" spans="1:21" x14ac:dyDescent="0.25">
      <c r="A74" s="112">
        <v>43</v>
      </c>
      <c r="B74" s="117">
        <v>1190</v>
      </c>
      <c r="C74" s="6">
        <f>COUNT($B$70:B74)</f>
        <v>5</v>
      </c>
      <c r="D74" s="39"/>
      <c r="E74" s="39"/>
      <c r="F74" s="107">
        <f>$D$70+$E$70*A74</f>
        <v>1167.1043243483166</v>
      </c>
      <c r="G74" s="107">
        <f t="shared" si="8"/>
        <v>22.895675651683405</v>
      </c>
      <c r="H74" s="107">
        <f>G74*A74</f>
        <v>984.51405302238641</v>
      </c>
      <c r="I74" s="39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</row>
    <row r="75" spans="1:21" x14ac:dyDescent="0.25">
      <c r="A75" s="112">
        <v>48</v>
      </c>
      <c r="B75" s="117">
        <v>1298</v>
      </c>
      <c r="C75" s="6">
        <f>COUNT($B$70:B75)</f>
        <v>6</v>
      </c>
      <c r="D75" s="39"/>
      <c r="E75" s="39"/>
      <c r="F75" s="107">
        <f>$D$70+$E$70*A75</f>
        <v>1302.7351713128535</v>
      </c>
      <c r="G75" s="107">
        <f t="shared" si="8"/>
        <v>-4.7351713128534811</v>
      </c>
      <c r="H75" s="107">
        <f>G75*A75</f>
        <v>-227.28822301696709</v>
      </c>
      <c r="I75" s="39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</row>
    <row r="76" spans="1:21" x14ac:dyDescent="0.25">
      <c r="A76" s="112">
        <v>52</v>
      </c>
      <c r="B76" s="117">
        <v>1421</v>
      </c>
      <c r="C76" s="6">
        <f>COUNT($B$70:B76)</f>
        <v>7</v>
      </c>
      <c r="D76" s="39"/>
      <c r="E76" s="39"/>
      <c r="F76" s="107">
        <f>$D$70+$E$70*A76</f>
        <v>1411.2398488844831</v>
      </c>
      <c r="G76" s="107">
        <f t="shared" si="8"/>
        <v>9.7601511155169192</v>
      </c>
      <c r="H76" s="107">
        <f>G76*A76</f>
        <v>507.5278580068798</v>
      </c>
      <c r="I76" s="39"/>
      <c r="J76" s="52"/>
      <c r="K76" s="52"/>
      <c r="L76" s="52"/>
      <c r="M76" s="52"/>
      <c r="N76" s="39"/>
      <c r="O76" s="39"/>
      <c r="P76" s="39"/>
      <c r="Q76" s="39"/>
      <c r="R76" s="39"/>
      <c r="S76" s="39"/>
      <c r="T76" s="39"/>
      <c r="U76" s="39"/>
    </row>
    <row r="77" spans="1:21" x14ac:dyDescent="0.25">
      <c r="A77" s="112">
        <v>57</v>
      </c>
      <c r="B77" s="117">
        <v>1440</v>
      </c>
      <c r="C77" s="6">
        <f>COUNT($B$70:B77)</f>
        <v>8</v>
      </c>
      <c r="D77" s="39"/>
      <c r="E77" s="39"/>
      <c r="F77" s="107">
        <f>$D$70+$E$70*A77</f>
        <v>1546.87069584902</v>
      </c>
      <c r="G77" s="107">
        <f t="shared" si="8"/>
        <v>-106.87069584901997</v>
      </c>
      <c r="H77" s="107">
        <f>G77*A77</f>
        <v>-6091.6296633941383</v>
      </c>
      <c r="I77" s="39"/>
      <c r="J77" s="52"/>
      <c r="K77" s="52"/>
      <c r="L77" s="52"/>
      <c r="M77" s="52"/>
      <c r="N77" s="39"/>
      <c r="O77" s="39"/>
      <c r="P77" s="39"/>
      <c r="Q77" s="39"/>
      <c r="R77" s="39"/>
      <c r="S77" s="39"/>
      <c r="T77" s="39"/>
      <c r="U77" s="39"/>
    </row>
    <row r="78" spans="1:21" x14ac:dyDescent="0.25">
      <c r="A78" s="113">
        <v>58</v>
      </c>
      <c r="B78" s="118">
        <v>1518</v>
      </c>
      <c r="C78" s="6">
        <f>COUNT($B$70:B78)</f>
        <v>9</v>
      </c>
      <c r="D78" s="39"/>
      <c r="E78" s="39"/>
      <c r="F78" s="108">
        <f>$D$70+$E$70*A78</f>
        <v>1573.9968652419275</v>
      </c>
      <c r="G78" s="108">
        <f t="shared" si="8"/>
        <v>-55.99686524192748</v>
      </c>
      <c r="H78" s="108">
        <f>G78*A78</f>
        <v>-3247.8181840317939</v>
      </c>
      <c r="I78" s="39"/>
      <c r="J78" s="52"/>
      <c r="K78" s="52"/>
      <c r="L78" s="52"/>
      <c r="M78" s="52"/>
      <c r="N78" s="39"/>
      <c r="O78" s="39"/>
      <c r="P78" s="39"/>
      <c r="Q78" s="39"/>
      <c r="R78" s="39"/>
      <c r="S78" s="39"/>
      <c r="T78" s="39"/>
      <c r="U78" s="39"/>
    </row>
    <row r="79" spans="1:21" x14ac:dyDescent="0.25">
      <c r="A79" s="19" t="s">
        <v>7</v>
      </c>
      <c r="B79" s="20" t="s">
        <v>7</v>
      </c>
      <c r="C79" s="39"/>
      <c r="D79" s="39"/>
      <c r="E79" s="39"/>
      <c r="F79" s="52"/>
      <c r="G79" s="102" t="s">
        <v>7</v>
      </c>
      <c r="H79" s="102" t="s">
        <v>7</v>
      </c>
      <c r="I79" s="39"/>
      <c r="J79" s="52"/>
      <c r="K79" s="52"/>
      <c r="L79" s="52"/>
      <c r="M79" s="52"/>
      <c r="N79" s="39"/>
      <c r="O79" s="39"/>
      <c r="P79" s="39"/>
      <c r="Q79" s="39"/>
      <c r="R79" s="39"/>
      <c r="S79" s="39"/>
      <c r="T79" s="39"/>
      <c r="U79" s="39"/>
    </row>
    <row r="80" spans="1:21" x14ac:dyDescent="0.25">
      <c r="A80" s="15">
        <f>SUM(A70:A78)</f>
        <v>371</v>
      </c>
      <c r="B80" s="16">
        <f>SUM(B70:B78)</f>
        <v>10199</v>
      </c>
      <c r="C80" s="39"/>
      <c r="D80" s="52" t="s">
        <v>60</v>
      </c>
      <c r="E80" s="52" t="s">
        <v>61</v>
      </c>
      <c r="F80" s="52"/>
      <c r="G80" s="16">
        <f>SUM(G70:G78)</f>
        <v>129.07979115167007</v>
      </c>
      <c r="H80" s="16">
        <f>SUM(H70:H78)</f>
        <v>-2.8641209073703067</v>
      </c>
      <c r="I80" s="39"/>
      <c r="J80" s="52"/>
      <c r="K80" s="52"/>
      <c r="L80" s="52"/>
      <c r="M80" s="39"/>
      <c r="N80" s="39"/>
      <c r="O80" s="39"/>
      <c r="P80" s="39"/>
      <c r="Q80" s="39"/>
      <c r="R80" s="39"/>
      <c r="S80" s="39"/>
      <c r="T80" s="39"/>
      <c r="U80" s="39"/>
    </row>
    <row r="81" spans="1:21" x14ac:dyDescent="0.25">
      <c r="A81" s="39"/>
      <c r="B81" s="39"/>
      <c r="C81" s="39"/>
      <c r="D81" s="52">
        <f>D70-D72*J70</f>
        <v>0.68764577270833938</v>
      </c>
      <c r="E81" s="52">
        <f>E70-D72*K70</f>
        <v>27.125978451513575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</row>
    <row r="82" spans="1:21" x14ac:dyDescent="0.25">
      <c r="A82" s="39"/>
      <c r="B82" s="39"/>
      <c r="C82" s="39"/>
      <c r="D82" s="52"/>
      <c r="E82" s="52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</row>
    <row r="83" spans="1:21" x14ac:dyDescent="0.25">
      <c r="A83" s="39"/>
      <c r="B83" s="39"/>
      <c r="C83" s="39"/>
      <c r="D83" s="52"/>
      <c r="E83" s="52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</row>
    <row r="84" spans="1:21" x14ac:dyDescent="0.25">
      <c r="A84" s="39"/>
      <c r="B84" s="39"/>
      <c r="C84" s="39"/>
      <c r="D84" s="52">
        <v>0.67904045329822804</v>
      </c>
      <c r="E84" s="52">
        <v>27.1261693929074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</row>
    <row r="85" spans="1:21" x14ac:dyDescent="0.25">
      <c r="A85" s="39"/>
      <c r="B85" s="39"/>
      <c r="C85" s="39"/>
      <c r="D85" s="52"/>
      <c r="E85" s="52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</row>
    <row r="86" spans="1:21" x14ac:dyDescent="0.25">
      <c r="A86" s="39"/>
      <c r="B86" s="39"/>
      <c r="C86" s="39"/>
      <c r="D86" s="52"/>
      <c r="E86" s="52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</row>
    <row r="87" spans="1:21" x14ac:dyDescent="0.25">
      <c r="A87" s="39"/>
      <c r="B87" s="39"/>
      <c r="C87" s="39"/>
      <c r="D87" s="52"/>
      <c r="E87" s="52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</row>
    <row r="88" spans="1:21" x14ac:dyDescent="0.25">
      <c r="A88" s="39"/>
      <c r="B88" s="39"/>
      <c r="C88" s="39"/>
      <c r="D88" s="52"/>
      <c r="E88" s="52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</row>
    <row r="89" spans="1:21" x14ac:dyDescent="0.25">
      <c r="A89" s="39"/>
      <c r="B89" s="39"/>
      <c r="C89" s="39"/>
      <c r="D89" s="52"/>
      <c r="E89" s="52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</row>
    <row r="90" spans="1:21" x14ac:dyDescent="0.25">
      <c r="A90" s="39"/>
      <c r="B90" s="39"/>
      <c r="C90" s="39"/>
      <c r="D90" s="52"/>
      <c r="E90" s="52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</row>
    <row r="91" spans="1:21" x14ac:dyDescent="0.25">
      <c r="A91" s="39"/>
      <c r="B91" s="39"/>
      <c r="C91" s="39"/>
      <c r="D91" s="52"/>
      <c r="E91" s="5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</row>
    <row r="92" spans="1:21" x14ac:dyDescent="0.25">
      <c r="A92" s="39"/>
      <c r="B92" s="39"/>
      <c r="C92" s="39"/>
      <c r="D92" s="52"/>
      <c r="E92" s="52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</row>
    <row r="93" spans="1:21" x14ac:dyDescent="0.25">
      <c r="A93" s="39"/>
      <c r="B93" s="39"/>
      <c r="C93" s="39"/>
      <c r="D93" s="52"/>
      <c r="E93" s="52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</row>
    <row r="94" spans="1:21" x14ac:dyDescent="0.25">
      <c r="A94" s="39"/>
      <c r="B94" s="39"/>
      <c r="C94" s="39"/>
      <c r="D94" s="52"/>
      <c r="E94" s="52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</row>
    <row r="95" spans="1:21" x14ac:dyDescent="0.25">
      <c r="A95" s="39"/>
      <c r="B95" s="39"/>
      <c r="C95" s="39"/>
      <c r="D95" s="52"/>
      <c r="E95" s="52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</row>
    <row r="96" spans="1:21" x14ac:dyDescent="0.25">
      <c r="A96" s="39"/>
      <c r="B96" s="39"/>
      <c r="C96" s="39"/>
      <c r="D96" s="52"/>
      <c r="E96" s="52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</row>
    <row r="97" spans="1:21" x14ac:dyDescent="0.25">
      <c r="A97" s="39"/>
      <c r="B97" s="39"/>
      <c r="C97" s="39"/>
      <c r="D97" s="52"/>
      <c r="E97" s="52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</row>
    <row r="98" spans="1:21" x14ac:dyDescent="0.25">
      <c r="A98" s="39"/>
      <c r="B98" s="39"/>
      <c r="C98" s="39"/>
      <c r="D98" s="52"/>
      <c r="E98" s="52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</row>
    <row r="99" spans="1:21" x14ac:dyDescent="0.25">
      <c r="A99" s="39"/>
      <c r="B99" s="39"/>
      <c r="C99" s="39"/>
      <c r="D99" s="52"/>
      <c r="E99" s="52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</row>
    <row r="100" spans="1:21" x14ac:dyDescent="0.25">
      <c r="A100" s="39"/>
      <c r="B100" s="39"/>
      <c r="C100" s="39"/>
      <c r="D100" s="52"/>
      <c r="E100" s="52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</row>
    <row r="101" spans="1:21" x14ac:dyDescent="0.25">
      <c r="A101" s="39"/>
      <c r="B101" s="39"/>
      <c r="C101" s="39"/>
      <c r="D101" s="52"/>
      <c r="E101" s="52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</row>
    <row r="102" spans="1:21" x14ac:dyDescent="0.25">
      <c r="A102" s="39"/>
      <c r="B102" s="39"/>
      <c r="C102" s="39"/>
      <c r="D102" s="52"/>
      <c r="E102" s="52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</row>
    <row r="103" spans="1:21" x14ac:dyDescent="0.25">
      <c r="A103" s="39"/>
      <c r="B103" s="39"/>
      <c r="C103" s="39"/>
      <c r="D103" s="52"/>
      <c r="E103" s="52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</row>
    <row r="104" spans="1:21" x14ac:dyDescent="0.25">
      <c r="A104" s="39"/>
      <c r="B104" s="39"/>
      <c r="C104" s="39"/>
      <c r="D104" s="52"/>
      <c r="E104" s="52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</row>
    <row r="105" spans="1:21" x14ac:dyDescent="0.25">
      <c r="A105" s="39"/>
      <c r="B105" s="39"/>
      <c r="C105" s="39"/>
      <c r="D105" s="52"/>
      <c r="E105" s="52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</row>
    <row r="106" spans="1:21" x14ac:dyDescent="0.25">
      <c r="A106" s="39"/>
      <c r="B106" s="39"/>
      <c r="C106" s="39"/>
      <c r="D106" s="52"/>
      <c r="E106" s="52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</row>
    <row r="107" spans="1:21" x14ac:dyDescent="0.25">
      <c r="A107" s="39"/>
      <c r="B107" s="39"/>
      <c r="C107" s="39"/>
      <c r="D107" s="52"/>
      <c r="E107" s="52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</row>
    <row r="108" spans="1:21" x14ac:dyDescent="0.25">
      <c r="A108" s="39"/>
      <c r="B108" s="39"/>
      <c r="C108" s="39"/>
      <c r="D108" s="52"/>
      <c r="E108" s="52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</row>
    <row r="109" spans="1:21" x14ac:dyDescent="0.25">
      <c r="A109" s="39"/>
      <c r="B109" s="39"/>
      <c r="C109" s="39"/>
      <c r="D109" s="52"/>
      <c r="E109" s="52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</row>
    <row r="110" spans="1:21" x14ac:dyDescent="0.25">
      <c r="A110" s="39"/>
      <c r="B110" s="39"/>
      <c r="C110" s="39"/>
      <c r="D110" s="52"/>
      <c r="E110" s="52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</row>
    <row r="111" spans="1:21" x14ac:dyDescent="0.25">
      <c r="A111" s="39"/>
      <c r="B111" s="39"/>
      <c r="C111" s="39"/>
      <c r="D111" s="52"/>
      <c r="E111" s="52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</row>
    <row r="112" spans="1:21" x14ac:dyDescent="0.25">
      <c r="A112" s="39"/>
      <c r="B112" s="39"/>
      <c r="C112" s="39"/>
      <c r="D112" s="52"/>
      <c r="E112" s="52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</row>
    <row r="113" spans="1:21" x14ac:dyDescent="0.25">
      <c r="A113" s="39"/>
      <c r="B113" s="39"/>
      <c r="C113" s="39"/>
      <c r="D113" s="52"/>
      <c r="E113" s="52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</row>
    <row r="114" spans="1:21" x14ac:dyDescent="0.25">
      <c r="A114" s="39"/>
      <c r="B114" s="39"/>
      <c r="C114" s="39"/>
      <c r="D114" s="52"/>
      <c r="E114" s="52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</row>
    <row r="115" spans="1:21" x14ac:dyDescent="0.25">
      <c r="A115" s="39"/>
      <c r="B115" s="39"/>
      <c r="C115" s="39"/>
      <c r="D115" s="52"/>
      <c r="E115" s="52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</row>
    <row r="116" spans="1:21" x14ac:dyDescent="0.25">
      <c r="A116" s="39"/>
      <c r="B116" s="39"/>
      <c r="C116" s="39"/>
      <c r="D116" s="52"/>
      <c r="E116" s="52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Tonajul</dc:creator>
  <cp:lastModifiedBy>Tonajul</cp:lastModifiedBy>
  <dcterms:created xsi:type="dcterms:W3CDTF">2022-02-20T18:18:50Z</dcterms:created>
  <dcterms:modified xsi:type="dcterms:W3CDTF">2022-04-06T02:56:03Z</dcterms:modified>
</cp:coreProperties>
</file>