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nginulker\Desktop\"/>
    </mc:Choice>
  </mc:AlternateContent>
  <xr:revisionPtr revIDLastSave="0" documentId="13_ncr:1_{D5D629B1-B98E-4A15-989A-207E60615DCF}" xr6:coauthVersionLast="47" xr6:coauthVersionMax="47" xr10:uidLastSave="{00000000-0000-0000-0000-000000000000}"/>
  <bookViews>
    <workbookView xWindow="-98" yWindow="-98" windowWidth="27196" windowHeight="16366" xr2:uid="{16F97E50-1D1D-46EE-BCFB-F5EC23295886}"/>
  </bookViews>
  <sheets>
    <sheet name="Forecast" sheetId="1" r:id="rId1"/>
    <sheet name="Vehicl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15" i="1"/>
  <c r="L15" i="1" s="1"/>
  <c r="H16" i="1"/>
  <c r="H17" i="1"/>
  <c r="H18" i="1"/>
  <c r="H19" i="1"/>
  <c r="L19" i="1" s="1"/>
  <c r="H20" i="1"/>
  <c r="H21" i="1"/>
  <c r="H22" i="1"/>
  <c r="H23" i="1"/>
  <c r="H24" i="1"/>
  <c r="H25" i="1"/>
  <c r="H26" i="1"/>
  <c r="L26" i="1" s="1"/>
  <c r="H27" i="1"/>
  <c r="L27" i="1" s="1"/>
  <c r="H28" i="1"/>
  <c r="H29" i="1"/>
  <c r="H30" i="1"/>
  <c r="L30" i="1" s="1"/>
  <c r="H31" i="1"/>
  <c r="L31" i="1" s="1"/>
  <c r="H32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" i="1"/>
  <c r="D3" i="1"/>
  <c r="E3" i="1"/>
  <c r="F3" i="1"/>
  <c r="G3" i="1"/>
  <c r="L11" i="1"/>
  <c r="H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" i="1"/>
  <c r="L3" i="1"/>
  <c r="P4" i="1"/>
  <c r="R4" i="1" s="1"/>
  <c r="V4" i="1" s="1"/>
  <c r="P12" i="1"/>
  <c r="P20" i="1"/>
  <c r="P24" i="1"/>
  <c r="I4" i="2"/>
  <c r="M4" i="2" s="1"/>
  <c r="I5" i="2"/>
  <c r="I6" i="2"/>
  <c r="I7" i="2"/>
  <c r="I8" i="2"/>
  <c r="M8" i="2" s="1"/>
  <c r="I9" i="2"/>
  <c r="M9" i="2" s="1"/>
  <c r="I10" i="2"/>
  <c r="I11" i="2"/>
  <c r="I12" i="2"/>
  <c r="M12" i="2" s="1"/>
  <c r="I13" i="2"/>
  <c r="M13" i="2" s="1"/>
  <c r="I14" i="2"/>
  <c r="I15" i="2"/>
  <c r="I16" i="2"/>
  <c r="M16" i="2" s="1"/>
  <c r="I17" i="2"/>
  <c r="I18" i="2"/>
  <c r="I19" i="2"/>
  <c r="I20" i="2"/>
  <c r="M20" i="2" s="1"/>
  <c r="I21" i="2"/>
  <c r="I22" i="2"/>
  <c r="M22" i="2" s="1"/>
  <c r="I23" i="2"/>
  <c r="I24" i="2"/>
  <c r="M24" i="2" s="1"/>
  <c r="I25" i="2"/>
  <c r="M25" i="2" s="1"/>
  <c r="I26" i="2"/>
  <c r="I27" i="2"/>
  <c r="I28" i="2"/>
  <c r="M28" i="2" s="1"/>
  <c r="I29" i="2"/>
  <c r="M29" i="2" s="1"/>
  <c r="I30" i="2"/>
  <c r="I31" i="2"/>
  <c r="I32" i="2"/>
  <c r="M32" i="2" s="1"/>
  <c r="I33" i="2"/>
  <c r="M33" i="2" s="1"/>
  <c r="I3" i="2"/>
  <c r="M3" i="2" s="1"/>
  <c r="I2" i="2"/>
  <c r="M2" i="2" s="1"/>
  <c r="P29" i="1" l="1"/>
  <c r="P21" i="1"/>
  <c r="R21" i="1" s="1"/>
  <c r="V21" i="1" s="1"/>
  <c r="P17" i="1"/>
  <c r="R17" i="1" s="1"/>
  <c r="V17" i="1" s="1"/>
  <c r="P13" i="1"/>
  <c r="R13" i="1" s="1"/>
  <c r="P5" i="1"/>
  <c r="R5" i="1" s="1"/>
  <c r="V5" i="1" s="1"/>
  <c r="Q6" i="1"/>
  <c r="U31" i="1"/>
  <c r="P22" i="1"/>
  <c r="R22" i="1" s="1"/>
  <c r="P10" i="1"/>
  <c r="R10" i="1" s="1"/>
  <c r="P23" i="1"/>
  <c r="R23" i="1" s="1"/>
  <c r="V23" i="1" s="1"/>
  <c r="P14" i="1"/>
  <c r="R14" i="1" s="1"/>
  <c r="P7" i="1"/>
  <c r="R7" i="1" s="1"/>
  <c r="V7" i="1" s="1"/>
  <c r="P6" i="1"/>
  <c r="R6" i="1" s="1"/>
  <c r="P31" i="1"/>
  <c r="R31" i="1" s="1"/>
  <c r="V31" i="1" s="1"/>
  <c r="P11" i="1"/>
  <c r="R11" i="1" s="1"/>
  <c r="V11" i="1" s="1"/>
  <c r="P27" i="1"/>
  <c r="R27" i="1" s="1"/>
  <c r="V27" i="1" s="1"/>
  <c r="P32" i="1"/>
  <c r="R32" i="1" s="1"/>
  <c r="V32" i="1" s="1"/>
  <c r="P28" i="1"/>
  <c r="R28" i="1" s="1"/>
  <c r="V28" i="1" s="1"/>
  <c r="P16" i="1"/>
  <c r="R16" i="1" s="1"/>
  <c r="P8" i="1"/>
  <c r="R8" i="1" s="1"/>
  <c r="V8" i="1" s="1"/>
  <c r="P3" i="1"/>
  <c r="R3" i="1" s="1"/>
  <c r="V3" i="1" s="1"/>
  <c r="P19" i="1"/>
  <c r="R19" i="1" s="1"/>
  <c r="V19" i="1" s="1"/>
  <c r="P25" i="1"/>
  <c r="R25" i="1" s="1"/>
  <c r="V25" i="1" s="1"/>
  <c r="P9" i="1"/>
  <c r="R9" i="1" s="1"/>
  <c r="V9" i="1" s="1"/>
  <c r="P30" i="1"/>
  <c r="R30" i="1" s="1"/>
  <c r="P18" i="1"/>
  <c r="R18" i="1" s="1"/>
  <c r="V18" i="1" s="1"/>
  <c r="P26" i="1"/>
  <c r="R26" i="1" s="1"/>
  <c r="P15" i="1"/>
  <c r="R15" i="1" s="1"/>
  <c r="R20" i="1"/>
  <c r="U27" i="1"/>
  <c r="Q22" i="1"/>
  <c r="Q23" i="1"/>
  <c r="Q32" i="1"/>
  <c r="Q28" i="1"/>
  <c r="Q24" i="1"/>
  <c r="M19" i="2"/>
  <c r="M18" i="2"/>
  <c r="U3" i="1"/>
  <c r="L21" i="1"/>
  <c r="U21" i="1" s="1"/>
  <c r="M27" i="2"/>
  <c r="M11" i="2"/>
  <c r="M26" i="2"/>
  <c r="M10" i="2"/>
  <c r="R24" i="1"/>
  <c r="V24" i="1" s="1"/>
  <c r="U15" i="1"/>
  <c r="U19" i="1"/>
  <c r="U11" i="1"/>
  <c r="Q20" i="1"/>
  <c r="Q8" i="1"/>
  <c r="M31" i="2"/>
  <c r="M23" i="2"/>
  <c r="M15" i="2"/>
  <c r="M7" i="2"/>
  <c r="U30" i="1"/>
  <c r="Q16" i="1"/>
  <c r="M30" i="2"/>
  <c r="M14" i="2"/>
  <c r="R29" i="1"/>
  <c r="Q4" i="1"/>
  <c r="R12" i="1"/>
  <c r="V12" i="1" s="1"/>
  <c r="L23" i="1"/>
  <c r="U23" i="1" s="1"/>
  <c r="M6" i="2"/>
  <c r="Q19" i="1"/>
  <c r="Q30" i="1"/>
  <c r="Q26" i="1"/>
  <c r="M21" i="2"/>
  <c r="M17" i="2"/>
  <c r="M5" i="2"/>
  <c r="Q21" i="1"/>
  <c r="Q17" i="1"/>
  <c r="Q14" i="1"/>
  <c r="Q13" i="1"/>
  <c r="Q10" i="1"/>
  <c r="Q9" i="1"/>
  <c r="Q5" i="1"/>
  <c r="Q12" i="1"/>
  <c r="Q29" i="1"/>
  <c r="Q25" i="1"/>
  <c r="Q27" i="1"/>
  <c r="L16" i="1"/>
  <c r="U16" i="1" s="1"/>
  <c r="L8" i="1"/>
  <c r="U8" i="1" s="1"/>
  <c r="L28" i="1"/>
  <c r="U28" i="1" s="1"/>
  <c r="L20" i="1"/>
  <c r="U20" i="1" s="1"/>
  <c r="Q11" i="1"/>
  <c r="L7" i="1"/>
  <c r="U7" i="1" s="1"/>
  <c r="Q31" i="1"/>
  <c r="L12" i="1"/>
  <c r="U12" i="1" s="1"/>
  <c r="L4" i="1"/>
  <c r="U4" i="1" s="1"/>
  <c r="L32" i="1"/>
  <c r="U32" i="1" s="1"/>
  <c r="L24" i="1"/>
  <c r="U24" i="1" s="1"/>
  <c r="Q18" i="1"/>
  <c r="L17" i="1"/>
  <c r="U17" i="1" s="1"/>
  <c r="Q15" i="1"/>
  <c r="Q7" i="1"/>
  <c r="L22" i="1"/>
  <c r="U22" i="1" s="1"/>
  <c r="L18" i="1"/>
  <c r="U18" i="1" s="1"/>
  <c r="L14" i="1"/>
  <c r="U14" i="1" s="1"/>
  <c r="L10" i="1"/>
  <c r="U10" i="1" s="1"/>
  <c r="L6" i="1"/>
  <c r="U6" i="1" s="1"/>
  <c r="L5" i="1"/>
  <c r="U5" i="1" s="1"/>
  <c r="L25" i="1"/>
  <c r="U25" i="1" s="1"/>
  <c r="L9" i="1"/>
  <c r="U9" i="1" s="1"/>
  <c r="L29" i="1"/>
  <c r="U29" i="1" s="1"/>
  <c r="U26" i="1"/>
  <c r="L13" i="1"/>
  <c r="U13" i="1" s="1"/>
  <c r="Q3" i="1"/>
  <c r="S15" i="1" l="1"/>
  <c r="T15" i="1" s="1"/>
  <c r="V15" i="1"/>
  <c r="S10" i="1"/>
  <c r="V10" i="1"/>
  <c r="S6" i="1"/>
  <c r="V6" i="1"/>
  <c r="S14" i="1"/>
  <c r="T14" i="1" s="1"/>
  <c r="V14" i="1"/>
  <c r="S13" i="1"/>
  <c r="T13" i="1" s="1"/>
  <c r="V13" i="1"/>
  <c r="S16" i="1"/>
  <c r="T16" i="1" s="1"/>
  <c r="V16" i="1"/>
  <c r="S30" i="1"/>
  <c r="T30" i="1" s="1"/>
  <c r="V30" i="1"/>
  <c r="S26" i="1"/>
  <c r="T26" i="1" s="1"/>
  <c r="V26" i="1"/>
  <c r="S29" i="1"/>
  <c r="V29" i="1"/>
  <c r="S22" i="1"/>
  <c r="T22" i="1" s="1"/>
  <c r="V22" i="1"/>
  <c r="S20" i="1"/>
  <c r="T20" i="1" s="1"/>
  <c r="V20" i="1"/>
  <c r="S5" i="1"/>
  <c r="T5" i="1" s="1"/>
  <c r="S4" i="1"/>
  <c r="T4" i="1" s="1"/>
  <c r="S3" i="1"/>
  <c r="T3" i="1" s="1"/>
  <c r="S32" i="1"/>
  <c r="T32" i="1" s="1"/>
  <c r="S27" i="1"/>
  <c r="T27" i="1" s="1"/>
  <c r="S31" i="1"/>
  <c r="T31" i="1" s="1"/>
  <c r="S28" i="1"/>
  <c r="T28" i="1" s="1"/>
  <c r="S25" i="1"/>
  <c r="T25" i="1" s="1"/>
  <c r="S24" i="1"/>
  <c r="T24" i="1" s="1"/>
  <c r="S23" i="1"/>
  <c r="T23" i="1" s="1"/>
  <c r="S18" i="1"/>
  <c r="T18" i="1" s="1"/>
  <c r="S19" i="1"/>
  <c r="T19" i="1" s="1"/>
  <c r="S17" i="1"/>
  <c r="T17" i="1" s="1"/>
  <c r="S21" i="1"/>
  <c r="T21" i="1" s="1"/>
  <c r="S12" i="1"/>
  <c r="T12" i="1" s="1"/>
  <c r="S11" i="1"/>
  <c r="T11" i="1" s="1"/>
  <c r="S9" i="1"/>
  <c r="T9" i="1" s="1"/>
  <c r="S8" i="1"/>
  <c r="T8" i="1" s="1"/>
  <c r="S7" i="1"/>
  <c r="T7" i="1" s="1"/>
  <c r="T29" i="1"/>
  <c r="T10" i="1"/>
  <c r="T6" i="1"/>
</calcChain>
</file>

<file path=xl/sharedStrings.xml><?xml version="1.0" encoding="utf-8"?>
<sst xmlns="http://schemas.openxmlformats.org/spreadsheetml/2006/main" count="98" uniqueCount="58">
  <si>
    <t>Contract_ID</t>
  </si>
  <si>
    <t>Customer_ID</t>
  </si>
  <si>
    <t>Customer_Name</t>
  </si>
  <si>
    <t>Vehicle_ID</t>
  </si>
  <si>
    <t>Vehicle_Model</t>
  </si>
  <si>
    <t>Horsepower</t>
  </si>
  <si>
    <t>ContractStartDate</t>
  </si>
  <si>
    <t>ContractEndDat</t>
  </si>
  <si>
    <t>BeginingMileage</t>
  </si>
  <si>
    <t>Current_Mil</t>
  </si>
  <si>
    <t>Contracted_Yearly_Mil</t>
  </si>
  <si>
    <t>Contract_Period(Month)</t>
  </si>
  <si>
    <t>Expected_Mil_End_Contract</t>
  </si>
  <si>
    <t>Proposed_New_Yearly_Mil</t>
  </si>
  <si>
    <t>Day Care Inc.</t>
  </si>
  <si>
    <t>Current Date</t>
  </si>
  <si>
    <t>Excess_Less_Mil</t>
  </si>
  <si>
    <t>Current_Period</t>
  </si>
  <si>
    <t>Expected_Mil_Current</t>
  </si>
  <si>
    <t>Pharmacy Corp.</t>
  </si>
  <si>
    <t>Vehicle 1</t>
  </si>
  <si>
    <t>Vehicle 2</t>
  </si>
  <si>
    <t>Excess_Less_Mil_Fee</t>
  </si>
  <si>
    <t>Vehicle 3</t>
  </si>
  <si>
    <t>Vehicle 4</t>
  </si>
  <si>
    <t>Vehicle 5</t>
  </si>
  <si>
    <t>Vehicle 6</t>
  </si>
  <si>
    <t>Vehicle 7</t>
  </si>
  <si>
    <t>Vehicle 8</t>
  </si>
  <si>
    <t>Vehicle 9</t>
  </si>
  <si>
    <t>Vehicle 10</t>
  </si>
  <si>
    <t>Vehicle 11</t>
  </si>
  <si>
    <t>Vehicle 12</t>
  </si>
  <si>
    <t>Vehicle 13</t>
  </si>
  <si>
    <t>Vehicle 14</t>
  </si>
  <si>
    <t>Vehicle 15</t>
  </si>
  <si>
    <t>Vehicle 16</t>
  </si>
  <si>
    <t>Vehicle 17</t>
  </si>
  <si>
    <t>Vehicle 18</t>
  </si>
  <si>
    <t>Vehicle 19</t>
  </si>
  <si>
    <t>Vehicle 20</t>
  </si>
  <si>
    <t>Vehicle 21</t>
  </si>
  <si>
    <t>Vehicle 22</t>
  </si>
  <si>
    <t>Vehicle 23</t>
  </si>
  <si>
    <t>Vehicle 24</t>
  </si>
  <si>
    <t>Vehicle 25</t>
  </si>
  <si>
    <t>Vehicle 26</t>
  </si>
  <si>
    <t>Vehicle 27</t>
  </si>
  <si>
    <t>Vehicle 28</t>
  </si>
  <si>
    <t>Vehicle 29</t>
  </si>
  <si>
    <t>Vehicle 30</t>
  </si>
  <si>
    <t>Vehicle 31</t>
  </si>
  <si>
    <t>Vehicle 32</t>
  </si>
  <si>
    <t>Entertainment Inc.</t>
  </si>
  <si>
    <t>Coffee Co.</t>
  </si>
  <si>
    <t>Excess-Less_Mil_Amount</t>
  </si>
  <si>
    <t>Comment</t>
  </si>
  <si>
    <t>Contract_Period (Month)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</si>
</sst>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5">
    <xf numFmtId="0" fontId="0" fillId="0" borderId="0" xfId="0"/>
    <xf numFmtId="14" fontId="0" fillId="0" borderId="0" xfId="0" applyNumberFormat="1"/>
    <xf numFmtId="1" fontId="0" fillId="0" borderId="0" xfId="0" applyNumberFormat="1"/>
    <xf numFmtId="14" fontId="0" fillId="0" borderId="0" xfId="0" applyNumberFormat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14" fontId="0" fillId="0" borderId="1" xfId="0" applyNumberFormat="1" applyBorder="1" applyAlignment="1">
      <alignment horizontal="left" vertical="center"/>
    </xf>
    <xf numFmtId="1" fontId="0" fillId="0" borderId="1" xfId="0" applyNumberFormat="1" applyBorder="1" applyAlignment="1">
      <alignment horizontal="left" vertical="center"/>
    </xf>
    <xf numFmtId="44" fontId="0" fillId="0" borderId="1" xfId="1" applyFont="1" applyBorder="1" applyAlignment="1">
      <alignment horizontal="left" vertical="center"/>
    </xf>
    <xf numFmtId="0" fontId="0" fillId="0" borderId="1" xfId="1" applyNumberFormat="1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44" fontId="2" fillId="0" borderId="1" xfId="1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83411-9116-4305-9F6A-DE1EDFAC25BD}">
  <dimension ref="B2:X32"/>
  <sheetViews>
    <sheetView tabSelected="1" workbookViewId="0">
      <selection activeCell="L9" sqref="L9"/>
    </sheetView>
  </sheetViews>
  <sheetFormatPr defaultRowHeight="14.25" x14ac:dyDescent="0.45"/>
  <cols>
    <col min="1" max="1" width="3.9296875" customWidth="1"/>
    <col min="2" max="2" width="10.19921875" bestFit="1" customWidth="1"/>
    <col min="3" max="3" width="11.1328125" bestFit="1" customWidth="1"/>
    <col min="4" max="4" width="15.265625" bestFit="1" customWidth="1"/>
    <col min="5" max="5" width="9.265625" bestFit="1" customWidth="1"/>
    <col min="6" max="6" width="12.46484375" bestFit="1" customWidth="1"/>
    <col min="7" max="7" width="10.53125" bestFit="1" customWidth="1"/>
    <col min="8" max="8" width="15.33203125" bestFit="1" customWidth="1"/>
    <col min="9" max="9" width="13.46484375" bestFit="1" customWidth="1"/>
    <col min="10" max="10" width="10.9296875" bestFit="1" customWidth="1"/>
    <col min="11" max="11" width="14.06640625" customWidth="1"/>
    <col min="12" max="12" width="12.9296875" bestFit="1" customWidth="1"/>
    <col min="13" max="13" width="13.73046875" bestFit="1" customWidth="1"/>
    <col min="14" max="14" width="10.33203125" customWidth="1"/>
    <col min="15" max="15" width="10.06640625" bestFit="1" customWidth="1"/>
    <col min="16" max="16" width="18.3984375" bestFit="1" customWidth="1"/>
    <col min="17" max="17" width="23.06640625" bestFit="1" customWidth="1"/>
    <col min="18" max="18" width="13.9296875" bestFit="1" customWidth="1"/>
    <col min="19" max="19" width="21.265625" bestFit="1" customWidth="1"/>
    <col min="20" max="20" width="20.796875" bestFit="1" customWidth="1"/>
    <col min="21" max="21" width="12.796875" bestFit="1" customWidth="1"/>
    <col min="22" max="22" width="25.59765625" bestFit="1" customWidth="1"/>
  </cols>
  <sheetData>
    <row r="2" spans="2:24" ht="28.5" x14ac:dyDescent="0.45"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4" t="s">
        <v>6</v>
      </c>
      <c r="I2" s="4" t="s">
        <v>7</v>
      </c>
      <c r="J2" s="4" t="s">
        <v>15</v>
      </c>
      <c r="K2" s="4" t="s">
        <v>57</v>
      </c>
      <c r="L2" s="4" t="s">
        <v>17</v>
      </c>
      <c r="M2" s="4" t="s">
        <v>8</v>
      </c>
      <c r="N2" s="4" t="s">
        <v>10</v>
      </c>
      <c r="O2" s="4" t="s">
        <v>9</v>
      </c>
      <c r="P2" s="4" t="s">
        <v>18</v>
      </c>
      <c r="Q2" s="4" t="s">
        <v>12</v>
      </c>
      <c r="R2" s="4" t="s">
        <v>16</v>
      </c>
      <c r="S2" s="4" t="s">
        <v>22</v>
      </c>
      <c r="T2" s="4" t="s">
        <v>55</v>
      </c>
      <c r="U2" s="4" t="s">
        <v>13</v>
      </c>
      <c r="V2" s="4" t="s">
        <v>56</v>
      </c>
    </row>
    <row r="3" spans="2:24" s="10" customFormat="1" x14ac:dyDescent="0.45">
      <c r="B3" s="5">
        <v>12345</v>
      </c>
      <c r="C3" s="5">
        <f>VLOOKUP($B3,Vehicle!$A$2:$M$33,2,0)</f>
        <v>9876</v>
      </c>
      <c r="D3" s="5" t="str">
        <f>VLOOKUP($B3,Vehicle!$A$2:$M$33,3,0)</f>
        <v>Day Care Inc.</v>
      </c>
      <c r="E3" s="5">
        <f>VLOOKUP($B3,Vehicle!$A$2:$M$33,4,0)</f>
        <v>5678</v>
      </c>
      <c r="F3" s="5" t="str">
        <f>VLOOKUP($B3,Vehicle!$A$2:$M$33,5,0)</f>
        <v>Vehicle 1</v>
      </c>
      <c r="G3" s="5">
        <f>VLOOKUP($B3,Vehicle!$A$2:$M$33,6,0)</f>
        <v>150</v>
      </c>
      <c r="H3" s="6">
        <f>VLOOKUP($B3,Vehicle!$A$2:$M$33,7,0)</f>
        <v>44562</v>
      </c>
      <c r="I3" s="6">
        <f>VLOOKUP($B3,Vehicle!$A$2:$M$33,8,0)</f>
        <v>46023</v>
      </c>
      <c r="J3" s="6">
        <v>45530</v>
      </c>
      <c r="K3" s="14">
        <f>VLOOKUP($B3,Vehicle!$A$2:$M$33,9,0)</f>
        <v>48</v>
      </c>
      <c r="L3" s="12">
        <f>ROUND((J3-H3)/360.5*12,0)</f>
        <v>32</v>
      </c>
      <c r="M3" s="14">
        <f>VLOOKUP($B3,Vehicle!$A$2:$M$33,10,0)</f>
        <v>5543</v>
      </c>
      <c r="N3" s="13">
        <f>VLOOKUP($B3,Vehicle!$A$2:$M$33,11,0)</f>
        <v>30000</v>
      </c>
      <c r="O3" s="13">
        <f>VLOOKUP($B3,Vehicle!$A$2:$M$33,12,0)</f>
        <v>110346</v>
      </c>
      <c r="P3" s="7">
        <f>(J3-H3)/365*12*(N3/12)-M3</f>
        <v>74018.643835616444</v>
      </c>
      <c r="Q3" s="7">
        <f>(K3/12)*N3</f>
        <v>120000</v>
      </c>
      <c r="R3" s="7">
        <f>O3-P3</f>
        <v>36327.356164383556</v>
      </c>
      <c r="S3" s="8">
        <f t="shared" ref="S3:S32" si="0">IF(R3&gt;0,0.07,0.03)</f>
        <v>7.0000000000000007E-2</v>
      </c>
      <c r="T3" s="11">
        <f t="shared" ref="T3:T32" si="1">S3*R3</f>
        <v>2542.9149315068494</v>
      </c>
      <c r="U3" s="7">
        <f t="shared" ref="U3:U32" si="2">MROUND(O3/L3*12,5000)</f>
        <v>40000</v>
      </c>
      <c r="V3" s="9" t="str">
        <f>IF(R3&gt;0, "Mileage update is suggested", "Mileage update is not necessary")</f>
        <v>Mileage update is suggested</v>
      </c>
    </row>
    <row r="4" spans="2:24" s="10" customFormat="1" x14ac:dyDescent="0.45">
      <c r="B4" s="5">
        <v>21412</v>
      </c>
      <c r="C4" s="5">
        <f>VLOOKUP($B4,Vehicle!$A$2:$M$33,2,0)</f>
        <v>23452</v>
      </c>
      <c r="D4" s="5" t="str">
        <f>VLOOKUP($B4,Vehicle!$A$2:$M$33,3,0)</f>
        <v>Pharmacy Corp.</v>
      </c>
      <c r="E4" s="5">
        <f>VLOOKUP($B4,Vehicle!$A$2:$M$33,4,0)</f>
        <v>5431</v>
      </c>
      <c r="F4" s="5" t="str">
        <f>VLOOKUP($B4,Vehicle!$A$2:$M$33,5,0)</f>
        <v>Vehicle 2</v>
      </c>
      <c r="G4" s="5">
        <f>VLOOKUP($B4,Vehicle!$A$2:$M$33,6,0)</f>
        <v>110</v>
      </c>
      <c r="H4" s="6">
        <f>VLOOKUP($B4,Vehicle!$A$2:$M$33,7,0)</f>
        <v>45000</v>
      </c>
      <c r="I4" s="6">
        <f>VLOOKUP($B4,Vehicle!$A$2:$M$33,8,0)</f>
        <v>45658</v>
      </c>
      <c r="J4" s="6">
        <v>45530</v>
      </c>
      <c r="K4" s="14">
        <f>VLOOKUP($B4,Vehicle!$A$2:$M$33,9,0)</f>
        <v>22</v>
      </c>
      <c r="L4" s="12">
        <f t="shared" ref="L4:L32" si="3">ROUND((J4-H4)/360.5*12,0)</f>
        <v>18</v>
      </c>
      <c r="M4" s="14">
        <f>VLOOKUP($B4,Vehicle!$A$2:$M$33,10,0)</f>
        <v>0</v>
      </c>
      <c r="N4" s="13">
        <f>VLOOKUP($B4,Vehicle!$A$2:$M$33,11,0)</f>
        <v>25000</v>
      </c>
      <c r="O4" s="13">
        <f>VLOOKUP($B4,Vehicle!$A$2:$M$33,12,0)</f>
        <v>15000</v>
      </c>
      <c r="P4" s="7">
        <f t="shared" ref="P4:P32" si="4">(J4-H4)/365*12*(N4/12)-M4</f>
        <v>36301.369863013708</v>
      </c>
      <c r="Q4" s="7">
        <f t="shared" ref="Q4:Q32" si="5">(K4/12)*N4</f>
        <v>45833.333333333328</v>
      </c>
      <c r="R4" s="7">
        <f>O4-P4</f>
        <v>-21301.369863013708</v>
      </c>
      <c r="S4" s="8">
        <f t="shared" si="0"/>
        <v>0.03</v>
      </c>
      <c r="T4" s="11">
        <f t="shared" si="1"/>
        <v>-639.04109589041116</v>
      </c>
      <c r="U4" s="7">
        <f t="shared" si="2"/>
        <v>10000</v>
      </c>
      <c r="V4" s="9" t="str">
        <f t="shared" ref="V4:V32" si="6">IF(R4&gt;0, "Mileage update is suggested", "Mileage update is not necessary")</f>
        <v>Mileage update is not necessary</v>
      </c>
      <c r="X4" s="9"/>
    </row>
    <row r="5" spans="2:24" s="10" customFormat="1" x14ac:dyDescent="0.45">
      <c r="B5" s="5">
        <v>30479</v>
      </c>
      <c r="C5" s="5">
        <f>VLOOKUP($B5,Vehicle!$A$2:$M$33,2,0)</f>
        <v>37028</v>
      </c>
      <c r="D5" s="5" t="str">
        <f>VLOOKUP($B5,Vehicle!$A$2:$M$33,3,0)</f>
        <v>Entertainment Inc.</v>
      </c>
      <c r="E5" s="5">
        <f>VLOOKUP($B5,Vehicle!$A$2:$M$33,4,0)</f>
        <v>5184</v>
      </c>
      <c r="F5" s="5" t="str">
        <f>VLOOKUP($B5,Vehicle!$A$2:$M$33,5,0)</f>
        <v>Vehicle 3</v>
      </c>
      <c r="G5" s="5">
        <f>VLOOKUP($B5,Vehicle!$A$2:$M$33,6,0)</f>
        <v>150</v>
      </c>
      <c r="H5" s="6">
        <f>VLOOKUP($B5,Vehicle!$A$2:$M$33,7,0)</f>
        <v>44002</v>
      </c>
      <c r="I5" s="6">
        <f>VLOOKUP($B5,Vehicle!$A$2:$M$33,8,0)</f>
        <v>44367</v>
      </c>
      <c r="J5" s="6">
        <v>45530</v>
      </c>
      <c r="K5" s="14">
        <f>VLOOKUP($B5,Vehicle!$A$2:$M$33,9,0)</f>
        <v>12</v>
      </c>
      <c r="L5" s="12">
        <f t="shared" si="3"/>
        <v>51</v>
      </c>
      <c r="M5" s="14">
        <f>VLOOKUP($B5,Vehicle!$A$2:$M$33,10,0)</f>
        <v>0</v>
      </c>
      <c r="N5" s="13">
        <f>VLOOKUP($B5,Vehicle!$A$2:$M$33,11,0)</f>
        <v>40000</v>
      </c>
      <c r="O5" s="13">
        <f>VLOOKUP($B5,Vehicle!$A$2:$M$33,12,0)</f>
        <v>37859</v>
      </c>
      <c r="P5" s="7">
        <f t="shared" si="4"/>
        <v>167452.05479452055</v>
      </c>
      <c r="Q5" s="7">
        <f t="shared" si="5"/>
        <v>40000</v>
      </c>
      <c r="R5" s="7">
        <f t="shared" ref="R5:R32" si="7">O5-P5</f>
        <v>-129593.05479452055</v>
      </c>
      <c r="S5" s="8">
        <f t="shared" si="0"/>
        <v>0.03</v>
      </c>
      <c r="T5" s="11">
        <f t="shared" si="1"/>
        <v>-3887.7916438356165</v>
      </c>
      <c r="U5" s="7">
        <f t="shared" si="2"/>
        <v>10000</v>
      </c>
      <c r="V5" s="9" t="str">
        <f t="shared" si="6"/>
        <v>Mileage update is not necessary</v>
      </c>
    </row>
    <row r="6" spans="2:24" s="10" customFormat="1" x14ac:dyDescent="0.45">
      <c r="B6" s="5">
        <v>39546</v>
      </c>
      <c r="C6" s="5">
        <f>VLOOKUP($B6,Vehicle!$A$2:$M$33,2,0)</f>
        <v>50604</v>
      </c>
      <c r="D6" s="5" t="str">
        <f>VLOOKUP($B6,Vehicle!$A$2:$M$33,3,0)</f>
        <v>Coffee Co.</v>
      </c>
      <c r="E6" s="5">
        <f>VLOOKUP($B6,Vehicle!$A$2:$M$33,4,0)</f>
        <v>4937</v>
      </c>
      <c r="F6" s="5" t="str">
        <f>VLOOKUP($B6,Vehicle!$A$2:$M$33,5,0)</f>
        <v>Vehicle 4</v>
      </c>
      <c r="G6" s="5">
        <f>VLOOKUP($B6,Vehicle!$A$2:$M$33,6,0)</f>
        <v>110</v>
      </c>
      <c r="H6" s="6">
        <f>VLOOKUP($B6,Vehicle!$A$2:$M$33,7,0)</f>
        <v>44089</v>
      </c>
      <c r="I6" s="6">
        <f>VLOOKUP($B6,Vehicle!$A$2:$M$33,8,0)</f>
        <v>45915</v>
      </c>
      <c r="J6" s="6">
        <v>45530</v>
      </c>
      <c r="K6" s="14">
        <f>VLOOKUP($B6,Vehicle!$A$2:$M$33,9,0)</f>
        <v>60</v>
      </c>
      <c r="L6" s="12">
        <f t="shared" si="3"/>
        <v>48</v>
      </c>
      <c r="M6" s="14">
        <f>VLOOKUP($B6,Vehicle!$A$2:$M$33,10,0)</f>
        <v>0</v>
      </c>
      <c r="N6" s="13">
        <f>VLOOKUP($B6,Vehicle!$A$2:$M$33,11,0)</f>
        <v>50000</v>
      </c>
      <c r="O6" s="13">
        <f>VLOOKUP($B6,Vehicle!$A$2:$M$33,12,0)</f>
        <v>120342</v>
      </c>
      <c r="P6" s="7">
        <f t="shared" si="4"/>
        <v>197397.26027397258</v>
      </c>
      <c r="Q6" s="7">
        <f>(K6/12)*N6</f>
        <v>250000</v>
      </c>
      <c r="R6" s="7">
        <f t="shared" si="7"/>
        <v>-77055.260273972584</v>
      </c>
      <c r="S6" s="8">
        <f t="shared" si="0"/>
        <v>0.03</v>
      </c>
      <c r="T6" s="11">
        <f t="shared" si="1"/>
        <v>-2311.6578082191772</v>
      </c>
      <c r="U6" s="7">
        <f t="shared" si="2"/>
        <v>30000</v>
      </c>
      <c r="V6" s="9" t="str">
        <f t="shared" si="6"/>
        <v>Mileage update is not necessary</v>
      </c>
    </row>
    <row r="7" spans="2:24" s="10" customFormat="1" x14ac:dyDescent="0.45">
      <c r="B7" s="5">
        <v>48613</v>
      </c>
      <c r="C7" s="5">
        <f>VLOOKUP($B7,Vehicle!$A$2:$M$33,2,0)</f>
        <v>23452</v>
      </c>
      <c r="D7" s="5" t="str">
        <f>VLOOKUP($B7,Vehicle!$A$2:$M$33,3,0)</f>
        <v>Pharmacy Corp.</v>
      </c>
      <c r="E7" s="5">
        <f>VLOOKUP($B7,Vehicle!$A$2:$M$33,4,0)</f>
        <v>4690</v>
      </c>
      <c r="F7" s="5" t="str">
        <f>VLOOKUP($B7,Vehicle!$A$2:$M$33,5,0)</f>
        <v>Vehicle 5</v>
      </c>
      <c r="G7" s="5">
        <f>VLOOKUP($B7,Vehicle!$A$2:$M$33,6,0)</f>
        <v>150</v>
      </c>
      <c r="H7" s="6">
        <f>VLOOKUP($B7,Vehicle!$A$2:$M$33,7,0)</f>
        <v>44206</v>
      </c>
      <c r="I7" s="6">
        <f>VLOOKUP($B7,Vehicle!$A$2:$M$33,8,0)</f>
        <v>45657</v>
      </c>
      <c r="J7" s="6">
        <v>45530</v>
      </c>
      <c r="K7" s="14">
        <f>VLOOKUP($B7,Vehicle!$A$2:$M$33,9,0)</f>
        <v>48</v>
      </c>
      <c r="L7" s="12">
        <f t="shared" si="3"/>
        <v>44</v>
      </c>
      <c r="M7" s="14">
        <f>VLOOKUP($B7,Vehicle!$A$2:$M$33,10,0)</f>
        <v>2321</v>
      </c>
      <c r="N7" s="13">
        <f>VLOOKUP($B7,Vehicle!$A$2:$M$33,11,0)</f>
        <v>35000</v>
      </c>
      <c r="O7" s="13">
        <f>VLOOKUP($B7,Vehicle!$A$2:$M$33,12,0)</f>
        <v>23144</v>
      </c>
      <c r="P7" s="7">
        <f t="shared" si="4"/>
        <v>124637.90410958904</v>
      </c>
      <c r="Q7" s="7">
        <f t="shared" si="5"/>
        <v>140000</v>
      </c>
      <c r="R7" s="7">
        <f t="shared" si="7"/>
        <v>-101493.90410958904</v>
      </c>
      <c r="S7" s="8">
        <f t="shared" si="0"/>
        <v>0.03</v>
      </c>
      <c r="T7" s="11">
        <f t="shared" si="1"/>
        <v>-3044.8171232876712</v>
      </c>
      <c r="U7" s="7">
        <f t="shared" si="2"/>
        <v>5000</v>
      </c>
      <c r="V7" s="9" t="str">
        <f t="shared" si="6"/>
        <v>Mileage update is not necessary</v>
      </c>
    </row>
    <row r="8" spans="2:24" s="10" customFormat="1" x14ac:dyDescent="0.45">
      <c r="B8" s="5">
        <v>57680</v>
      </c>
      <c r="C8" s="5">
        <f>VLOOKUP($B8,Vehicle!$A$2:$M$33,2,0)</f>
        <v>23452</v>
      </c>
      <c r="D8" s="5" t="str">
        <f>VLOOKUP($B8,Vehicle!$A$2:$M$33,3,0)</f>
        <v>Pharmacy Corp.</v>
      </c>
      <c r="E8" s="5">
        <f>VLOOKUP($B8,Vehicle!$A$2:$M$33,4,0)</f>
        <v>4443</v>
      </c>
      <c r="F8" s="5" t="str">
        <f>VLOOKUP($B8,Vehicle!$A$2:$M$33,5,0)</f>
        <v>Vehicle 6</v>
      </c>
      <c r="G8" s="5">
        <f>VLOOKUP($B8,Vehicle!$A$2:$M$33,6,0)</f>
        <v>110</v>
      </c>
      <c r="H8" s="6">
        <f>VLOOKUP($B8,Vehicle!$A$2:$M$33,7,0)</f>
        <v>44306</v>
      </c>
      <c r="I8" s="6">
        <f>VLOOKUP($B8,Vehicle!$A$2:$M$33,8,0)</f>
        <v>45767</v>
      </c>
      <c r="J8" s="6">
        <v>45530</v>
      </c>
      <c r="K8" s="14">
        <f>VLOOKUP($B8,Vehicle!$A$2:$M$33,9,0)</f>
        <v>48</v>
      </c>
      <c r="L8" s="12">
        <f t="shared" si="3"/>
        <v>41</v>
      </c>
      <c r="M8" s="14">
        <f>VLOOKUP($B8,Vehicle!$A$2:$M$33,10,0)</f>
        <v>1232</v>
      </c>
      <c r="N8" s="13">
        <f>VLOOKUP($B8,Vehicle!$A$2:$M$33,11,0)</f>
        <v>15000</v>
      </c>
      <c r="O8" s="13">
        <f>VLOOKUP($B8,Vehicle!$A$2:$M$33,12,0)</f>
        <v>123452</v>
      </c>
      <c r="P8" s="7">
        <f t="shared" si="4"/>
        <v>49069.369863013701</v>
      </c>
      <c r="Q8" s="7">
        <f t="shared" si="5"/>
        <v>60000</v>
      </c>
      <c r="R8" s="7">
        <f t="shared" si="7"/>
        <v>74382.630136986292</v>
      </c>
      <c r="S8" s="8">
        <f t="shared" si="0"/>
        <v>7.0000000000000007E-2</v>
      </c>
      <c r="T8" s="11">
        <f t="shared" si="1"/>
        <v>5206.7841095890408</v>
      </c>
      <c r="U8" s="7">
        <f t="shared" si="2"/>
        <v>35000</v>
      </c>
      <c r="V8" s="9" t="str">
        <f t="shared" si="6"/>
        <v>Mileage update is suggested</v>
      </c>
    </row>
    <row r="9" spans="2:24" s="10" customFormat="1" x14ac:dyDescent="0.45">
      <c r="B9" s="5">
        <v>66747</v>
      </c>
      <c r="C9" s="5">
        <f>VLOOKUP($B9,Vehicle!$A$2:$M$33,2,0)</f>
        <v>23452</v>
      </c>
      <c r="D9" s="5" t="str">
        <f>VLOOKUP($B9,Vehicle!$A$2:$M$33,3,0)</f>
        <v>Pharmacy Corp.</v>
      </c>
      <c r="E9" s="5">
        <f>VLOOKUP($B9,Vehicle!$A$2:$M$33,4,0)</f>
        <v>4196</v>
      </c>
      <c r="F9" s="5" t="str">
        <f>VLOOKUP($B9,Vehicle!$A$2:$M$33,5,0)</f>
        <v>Vehicle 7</v>
      </c>
      <c r="G9" s="5">
        <f>VLOOKUP($B9,Vehicle!$A$2:$M$33,6,0)</f>
        <v>150</v>
      </c>
      <c r="H9" s="6">
        <f>VLOOKUP($B9,Vehicle!$A$2:$M$33,7,0)</f>
        <v>44402</v>
      </c>
      <c r="I9" s="6">
        <f>VLOOKUP($B9,Vehicle!$A$2:$M$33,8,0)</f>
        <v>46228</v>
      </c>
      <c r="J9" s="6">
        <v>45530</v>
      </c>
      <c r="K9" s="14">
        <f>VLOOKUP($B9,Vehicle!$A$2:$M$33,9,0)</f>
        <v>60</v>
      </c>
      <c r="L9" s="12">
        <f t="shared" si="3"/>
        <v>38</v>
      </c>
      <c r="M9" s="14">
        <f>VLOOKUP($B9,Vehicle!$A$2:$M$33,10,0)</f>
        <v>1345</v>
      </c>
      <c r="N9" s="13">
        <f>VLOOKUP($B9,Vehicle!$A$2:$M$33,11,0)</f>
        <v>20000</v>
      </c>
      <c r="O9" s="13">
        <f>VLOOKUP($B9,Vehicle!$A$2:$M$33,12,0)</f>
        <v>124156</v>
      </c>
      <c r="P9" s="7">
        <f t="shared" si="4"/>
        <v>60463.219178082196</v>
      </c>
      <c r="Q9" s="7">
        <f t="shared" si="5"/>
        <v>100000</v>
      </c>
      <c r="R9" s="7">
        <f t="shared" si="7"/>
        <v>63692.780821917804</v>
      </c>
      <c r="S9" s="8">
        <f t="shared" si="0"/>
        <v>7.0000000000000007E-2</v>
      </c>
      <c r="T9" s="11">
        <f t="shared" si="1"/>
        <v>4458.4946575342465</v>
      </c>
      <c r="U9" s="7">
        <f t="shared" si="2"/>
        <v>40000</v>
      </c>
      <c r="V9" s="9" t="str">
        <f t="shared" si="6"/>
        <v>Mileage update is suggested</v>
      </c>
    </row>
    <row r="10" spans="2:24" s="10" customFormat="1" x14ac:dyDescent="0.45">
      <c r="B10" s="5">
        <v>75814</v>
      </c>
      <c r="C10" s="5">
        <f>VLOOKUP($B10,Vehicle!$A$2:$M$33,2,0)</f>
        <v>23452</v>
      </c>
      <c r="D10" s="5" t="str">
        <f>VLOOKUP($B10,Vehicle!$A$2:$M$33,3,0)</f>
        <v>Pharmacy Corp.</v>
      </c>
      <c r="E10" s="5">
        <f>VLOOKUP($B10,Vehicle!$A$2:$M$33,4,0)</f>
        <v>3949</v>
      </c>
      <c r="F10" s="5" t="str">
        <f>VLOOKUP($B10,Vehicle!$A$2:$M$33,5,0)</f>
        <v>Vehicle 8</v>
      </c>
      <c r="G10" s="5">
        <f>VLOOKUP($B10,Vehicle!$A$2:$M$33,6,0)</f>
        <v>110</v>
      </c>
      <c r="H10" s="6">
        <f>VLOOKUP($B10,Vehicle!$A$2:$M$33,7,0)</f>
        <v>44505</v>
      </c>
      <c r="I10" s="6">
        <f>VLOOKUP($B10,Vehicle!$A$2:$M$33,8,0)</f>
        <v>46331</v>
      </c>
      <c r="J10" s="6">
        <v>45530</v>
      </c>
      <c r="K10" s="14">
        <f>VLOOKUP($B10,Vehicle!$A$2:$M$33,9,0)</f>
        <v>60</v>
      </c>
      <c r="L10" s="12">
        <f t="shared" si="3"/>
        <v>34</v>
      </c>
      <c r="M10" s="14">
        <f>VLOOKUP($B10,Vehicle!$A$2:$M$33,10,0)</f>
        <v>654</v>
      </c>
      <c r="N10" s="13">
        <f>VLOOKUP($B10,Vehicle!$A$2:$M$33,11,0)</f>
        <v>55000</v>
      </c>
      <c r="O10" s="13">
        <f>VLOOKUP($B10,Vehicle!$A$2:$M$33,12,0)</f>
        <v>125693</v>
      </c>
      <c r="P10" s="7">
        <f t="shared" si="4"/>
        <v>153798.05479452055</v>
      </c>
      <c r="Q10" s="7">
        <f t="shared" si="5"/>
        <v>275000</v>
      </c>
      <c r="R10" s="7">
        <f t="shared" si="7"/>
        <v>-28105.054794520547</v>
      </c>
      <c r="S10" s="8">
        <f t="shared" si="0"/>
        <v>0.03</v>
      </c>
      <c r="T10" s="11">
        <f t="shared" si="1"/>
        <v>-843.15164383561637</v>
      </c>
      <c r="U10" s="7">
        <f t="shared" si="2"/>
        <v>45000</v>
      </c>
      <c r="V10" s="9" t="str">
        <f t="shared" si="6"/>
        <v>Mileage update is not necessary</v>
      </c>
    </row>
    <row r="11" spans="2:24" s="10" customFormat="1" x14ac:dyDescent="0.45">
      <c r="B11" s="5">
        <v>84881</v>
      </c>
      <c r="C11" s="5">
        <f>VLOOKUP($B11,Vehicle!$A$2:$M$33,2,0)</f>
        <v>23452</v>
      </c>
      <c r="D11" s="5" t="str">
        <f>VLOOKUP($B11,Vehicle!$A$2:$M$33,3,0)</f>
        <v>Pharmacy Corp.</v>
      </c>
      <c r="E11" s="5">
        <f>VLOOKUP($B11,Vehicle!$A$2:$M$33,4,0)</f>
        <v>3702</v>
      </c>
      <c r="F11" s="5" t="str">
        <f>VLOOKUP($B11,Vehicle!$A$2:$M$33,5,0)</f>
        <v>Vehicle 9</v>
      </c>
      <c r="G11" s="5">
        <f>VLOOKUP($B11,Vehicle!$A$2:$M$33,6,0)</f>
        <v>150</v>
      </c>
      <c r="H11" s="6">
        <f>VLOOKUP($B11,Vehicle!$A$2:$M$33,7,0)</f>
        <v>44607</v>
      </c>
      <c r="I11" s="6">
        <f>VLOOKUP($B11,Vehicle!$A$2:$M$33,8,0)</f>
        <v>46433</v>
      </c>
      <c r="J11" s="6">
        <v>45530</v>
      </c>
      <c r="K11" s="14">
        <f>VLOOKUP($B11,Vehicle!$A$2:$M$33,9,0)</f>
        <v>60</v>
      </c>
      <c r="L11" s="12">
        <f t="shared" si="3"/>
        <v>31</v>
      </c>
      <c r="M11" s="14">
        <f>VLOOKUP($B11,Vehicle!$A$2:$M$33,10,0)</f>
        <v>8453</v>
      </c>
      <c r="N11" s="13">
        <f>VLOOKUP($B11,Vehicle!$A$2:$M$33,11,0)</f>
        <v>25000</v>
      </c>
      <c r="O11" s="13">
        <f>VLOOKUP($B11,Vehicle!$A$2:$M$33,12,0)</f>
        <v>65000</v>
      </c>
      <c r="P11" s="7">
        <f t="shared" si="4"/>
        <v>54766.178082191786</v>
      </c>
      <c r="Q11" s="7">
        <f t="shared" si="5"/>
        <v>125000</v>
      </c>
      <c r="R11" s="7">
        <f t="shared" si="7"/>
        <v>10233.821917808214</v>
      </c>
      <c r="S11" s="8">
        <f t="shared" si="0"/>
        <v>7.0000000000000007E-2</v>
      </c>
      <c r="T11" s="11">
        <f t="shared" si="1"/>
        <v>716.36753424657513</v>
      </c>
      <c r="U11" s="7">
        <f t="shared" si="2"/>
        <v>25000</v>
      </c>
      <c r="V11" s="9" t="str">
        <f t="shared" si="6"/>
        <v>Mileage update is suggested</v>
      </c>
    </row>
    <row r="12" spans="2:24" s="10" customFormat="1" x14ac:dyDescent="0.45">
      <c r="B12" s="5">
        <v>93948</v>
      </c>
      <c r="C12" s="5">
        <f>VLOOKUP($B12,Vehicle!$A$2:$M$33,2,0)</f>
        <v>23452</v>
      </c>
      <c r="D12" s="5" t="str">
        <f>VLOOKUP($B12,Vehicle!$A$2:$M$33,3,0)</f>
        <v>Pharmacy Corp.</v>
      </c>
      <c r="E12" s="5">
        <f>VLOOKUP($B12,Vehicle!$A$2:$M$33,4,0)</f>
        <v>3455</v>
      </c>
      <c r="F12" s="5" t="str">
        <f>VLOOKUP($B12,Vehicle!$A$2:$M$33,5,0)</f>
        <v>Vehicle 10</v>
      </c>
      <c r="G12" s="5">
        <f>VLOOKUP($B12,Vehicle!$A$2:$M$33,6,0)</f>
        <v>110</v>
      </c>
      <c r="H12" s="6">
        <f>VLOOKUP($B12,Vehicle!$A$2:$M$33,7,0)</f>
        <v>44682</v>
      </c>
      <c r="I12" s="6">
        <f>VLOOKUP($B12,Vehicle!$A$2:$M$33,8,0)</f>
        <v>45778</v>
      </c>
      <c r="J12" s="6">
        <v>45530</v>
      </c>
      <c r="K12" s="14">
        <f>VLOOKUP($B12,Vehicle!$A$2:$M$33,9,0)</f>
        <v>36</v>
      </c>
      <c r="L12" s="12">
        <f t="shared" si="3"/>
        <v>28</v>
      </c>
      <c r="M12" s="14">
        <f>VLOOKUP($B12,Vehicle!$A$2:$M$33,10,0)</f>
        <v>213</v>
      </c>
      <c r="N12" s="13">
        <f>VLOOKUP($B12,Vehicle!$A$2:$M$33,11,0)</f>
        <v>30000</v>
      </c>
      <c r="O12" s="13">
        <f>VLOOKUP($B12,Vehicle!$A$2:$M$33,12,0)</f>
        <v>214182</v>
      </c>
      <c r="P12" s="7">
        <f t="shared" si="4"/>
        <v>69485.630136986292</v>
      </c>
      <c r="Q12" s="7">
        <f t="shared" si="5"/>
        <v>90000</v>
      </c>
      <c r="R12" s="7">
        <f t="shared" si="7"/>
        <v>144696.36986301371</v>
      </c>
      <c r="S12" s="8">
        <f t="shared" si="0"/>
        <v>7.0000000000000007E-2</v>
      </c>
      <c r="T12" s="11">
        <f t="shared" si="1"/>
        <v>10128.745890410961</v>
      </c>
      <c r="U12" s="7">
        <f t="shared" si="2"/>
        <v>90000</v>
      </c>
      <c r="V12" s="9" t="str">
        <f t="shared" si="6"/>
        <v>Mileage update is suggested</v>
      </c>
    </row>
    <row r="13" spans="2:24" s="10" customFormat="1" x14ac:dyDescent="0.45">
      <c r="B13" s="5">
        <v>103015</v>
      </c>
      <c r="C13" s="5">
        <f>VLOOKUP($B13,Vehicle!$A$2:$M$33,2,0)</f>
        <v>23452</v>
      </c>
      <c r="D13" s="5" t="str">
        <f>VLOOKUP($B13,Vehicle!$A$2:$M$33,3,0)</f>
        <v>Pharmacy Corp.</v>
      </c>
      <c r="E13" s="5">
        <f>VLOOKUP($B13,Vehicle!$A$2:$M$33,4,0)</f>
        <v>3208</v>
      </c>
      <c r="F13" s="5" t="str">
        <f>VLOOKUP($B13,Vehicle!$A$2:$M$33,5,0)</f>
        <v>Vehicle 11</v>
      </c>
      <c r="G13" s="5">
        <f>VLOOKUP($B13,Vehicle!$A$2:$M$33,6,0)</f>
        <v>150</v>
      </c>
      <c r="H13" s="6">
        <f>VLOOKUP($B13,Vehicle!$A$2:$M$33,7,0)</f>
        <v>44783</v>
      </c>
      <c r="I13" s="6">
        <f>VLOOKUP($B13,Vehicle!$A$2:$M$33,8,0)</f>
        <v>46244</v>
      </c>
      <c r="J13" s="6">
        <v>45530</v>
      </c>
      <c r="K13" s="14">
        <f>VLOOKUP($B13,Vehicle!$A$2:$M$33,9,0)</f>
        <v>48</v>
      </c>
      <c r="L13" s="12">
        <f t="shared" si="3"/>
        <v>25</v>
      </c>
      <c r="M13" s="14">
        <f>VLOOKUP($B13,Vehicle!$A$2:$M$33,10,0)</f>
        <v>0</v>
      </c>
      <c r="N13" s="13">
        <f>VLOOKUP($B13,Vehicle!$A$2:$M$33,11,0)</f>
        <v>25000</v>
      </c>
      <c r="O13" s="13">
        <f>VLOOKUP($B13,Vehicle!$A$2:$M$33,12,0)</f>
        <v>110346</v>
      </c>
      <c r="P13" s="7">
        <f t="shared" si="4"/>
        <v>51164.383561643837</v>
      </c>
      <c r="Q13" s="7">
        <f t="shared" si="5"/>
        <v>100000</v>
      </c>
      <c r="R13" s="7">
        <f t="shared" si="7"/>
        <v>59181.616438356163</v>
      </c>
      <c r="S13" s="8">
        <f t="shared" si="0"/>
        <v>7.0000000000000007E-2</v>
      </c>
      <c r="T13" s="11">
        <f t="shared" si="1"/>
        <v>4142.7131506849319</v>
      </c>
      <c r="U13" s="7">
        <f t="shared" si="2"/>
        <v>55000</v>
      </c>
      <c r="V13" s="9" t="str">
        <f t="shared" si="6"/>
        <v>Mileage update is suggested</v>
      </c>
    </row>
    <row r="14" spans="2:24" s="10" customFormat="1" x14ac:dyDescent="0.45">
      <c r="B14" s="5">
        <v>112082</v>
      </c>
      <c r="C14" s="5">
        <f>VLOOKUP($B14,Vehicle!$A$2:$M$33,2,0)</f>
        <v>23452</v>
      </c>
      <c r="D14" s="5" t="str">
        <f>VLOOKUP($B14,Vehicle!$A$2:$M$33,3,0)</f>
        <v>Pharmacy Corp.</v>
      </c>
      <c r="E14" s="5">
        <f>VLOOKUP($B14,Vehicle!$A$2:$M$33,4,0)</f>
        <v>2961</v>
      </c>
      <c r="F14" s="5" t="str">
        <f>VLOOKUP($B14,Vehicle!$A$2:$M$33,5,0)</f>
        <v>Vehicle 12</v>
      </c>
      <c r="G14" s="5">
        <f>VLOOKUP($B14,Vehicle!$A$2:$M$33,6,0)</f>
        <v>110</v>
      </c>
      <c r="H14" s="6">
        <f>VLOOKUP($B14,Vehicle!$A$2:$M$33,7,0)</f>
        <v>44887</v>
      </c>
      <c r="I14" s="6">
        <f>VLOOKUP($B14,Vehicle!$A$2:$M$33,8,0)</f>
        <v>46713</v>
      </c>
      <c r="J14" s="6">
        <v>45530</v>
      </c>
      <c r="K14" s="14">
        <f>VLOOKUP($B14,Vehicle!$A$2:$M$33,9,0)</f>
        <v>60</v>
      </c>
      <c r="L14" s="12">
        <f t="shared" si="3"/>
        <v>21</v>
      </c>
      <c r="M14" s="14">
        <f>VLOOKUP($B14,Vehicle!$A$2:$M$33,10,0)</f>
        <v>0</v>
      </c>
      <c r="N14" s="13">
        <f>VLOOKUP($B14,Vehicle!$A$2:$M$33,11,0)</f>
        <v>40000</v>
      </c>
      <c r="O14" s="13">
        <f>VLOOKUP($B14,Vehicle!$A$2:$M$33,12,0)</f>
        <v>15000</v>
      </c>
      <c r="P14" s="7">
        <f t="shared" si="4"/>
        <v>70465.753424657538</v>
      </c>
      <c r="Q14" s="7">
        <f t="shared" si="5"/>
        <v>200000</v>
      </c>
      <c r="R14" s="7">
        <f t="shared" si="7"/>
        <v>-55465.753424657538</v>
      </c>
      <c r="S14" s="8">
        <f t="shared" si="0"/>
        <v>0.03</v>
      </c>
      <c r="T14" s="11">
        <f t="shared" si="1"/>
        <v>-1663.972602739726</v>
      </c>
      <c r="U14" s="7">
        <f t="shared" si="2"/>
        <v>10000</v>
      </c>
      <c r="V14" s="9" t="str">
        <f t="shared" si="6"/>
        <v>Mileage update is not necessary</v>
      </c>
    </row>
    <row r="15" spans="2:24" s="10" customFormat="1" x14ac:dyDescent="0.45">
      <c r="B15" s="5">
        <v>121149</v>
      </c>
      <c r="C15" s="5">
        <f>VLOOKUP($B15,Vehicle!$A$2:$M$33,2,0)</f>
        <v>23452</v>
      </c>
      <c r="D15" s="5" t="str">
        <f>VLOOKUP($B15,Vehicle!$A$2:$M$33,3,0)</f>
        <v>Pharmacy Corp.</v>
      </c>
      <c r="E15" s="5">
        <f>VLOOKUP($B15,Vehicle!$A$2:$M$33,4,0)</f>
        <v>2714</v>
      </c>
      <c r="F15" s="5" t="str">
        <f>VLOOKUP($B15,Vehicle!$A$2:$M$33,5,0)</f>
        <v>Vehicle 13</v>
      </c>
      <c r="G15" s="5">
        <f>VLOOKUP($B15,Vehicle!$A$2:$M$33,6,0)</f>
        <v>150</v>
      </c>
      <c r="H15" s="6">
        <f>VLOOKUP($B15,Vehicle!$A$2:$M$33,7,0)</f>
        <v>44982</v>
      </c>
      <c r="I15" s="6">
        <f>VLOOKUP($B15,Vehicle!$A$2:$M$33,8,0)</f>
        <v>45713</v>
      </c>
      <c r="J15" s="6">
        <v>45530</v>
      </c>
      <c r="K15" s="14">
        <f>VLOOKUP($B15,Vehicle!$A$2:$M$33,9,0)</f>
        <v>24</v>
      </c>
      <c r="L15" s="12">
        <f t="shared" si="3"/>
        <v>18</v>
      </c>
      <c r="M15" s="14">
        <f>VLOOKUP($B15,Vehicle!$A$2:$M$33,10,0)</f>
        <v>0</v>
      </c>
      <c r="N15" s="13">
        <f>VLOOKUP($B15,Vehicle!$A$2:$M$33,11,0)</f>
        <v>50000</v>
      </c>
      <c r="O15" s="13">
        <f>VLOOKUP($B15,Vehicle!$A$2:$M$33,12,0)</f>
        <v>37859</v>
      </c>
      <c r="P15" s="7">
        <f t="shared" si="4"/>
        <v>75068.493150684953</v>
      </c>
      <c r="Q15" s="7">
        <f t="shared" si="5"/>
        <v>100000</v>
      </c>
      <c r="R15" s="7">
        <f t="shared" si="7"/>
        <v>-37209.493150684953</v>
      </c>
      <c r="S15" s="8">
        <f t="shared" si="0"/>
        <v>0.03</v>
      </c>
      <c r="T15" s="11">
        <f t="shared" si="1"/>
        <v>-1116.2847945205485</v>
      </c>
      <c r="U15" s="7">
        <f t="shared" si="2"/>
        <v>25000</v>
      </c>
      <c r="V15" s="9" t="str">
        <f t="shared" si="6"/>
        <v>Mileage update is not necessary</v>
      </c>
    </row>
    <row r="16" spans="2:24" s="10" customFormat="1" x14ac:dyDescent="0.45">
      <c r="B16" s="5">
        <v>130216</v>
      </c>
      <c r="C16" s="5">
        <f>VLOOKUP($B16,Vehicle!$A$2:$M$33,2,0)</f>
        <v>23452</v>
      </c>
      <c r="D16" s="5" t="str">
        <f>VLOOKUP($B16,Vehicle!$A$2:$M$33,3,0)</f>
        <v>Pharmacy Corp.</v>
      </c>
      <c r="E16" s="5">
        <f>VLOOKUP($B16,Vehicle!$A$2:$M$33,4,0)</f>
        <v>2467</v>
      </c>
      <c r="F16" s="5" t="str">
        <f>VLOOKUP($B16,Vehicle!$A$2:$M$33,5,0)</f>
        <v>Vehicle 14</v>
      </c>
      <c r="G16" s="5">
        <f>VLOOKUP($B16,Vehicle!$A$2:$M$33,6,0)</f>
        <v>110</v>
      </c>
      <c r="H16" s="6">
        <f>VLOOKUP($B16,Vehicle!$A$2:$M$33,7,0)</f>
        <v>45089</v>
      </c>
      <c r="I16" s="6">
        <f>VLOOKUP($B16,Vehicle!$A$2:$M$33,8,0)</f>
        <v>46550</v>
      </c>
      <c r="J16" s="6">
        <v>45530</v>
      </c>
      <c r="K16" s="14">
        <f>VLOOKUP($B16,Vehicle!$A$2:$M$33,9,0)</f>
        <v>48</v>
      </c>
      <c r="L16" s="12">
        <f t="shared" si="3"/>
        <v>15</v>
      </c>
      <c r="M16" s="14">
        <f>VLOOKUP($B16,Vehicle!$A$2:$M$33,10,0)</f>
        <v>2342</v>
      </c>
      <c r="N16" s="13">
        <f>VLOOKUP($B16,Vehicle!$A$2:$M$33,11,0)</f>
        <v>35000</v>
      </c>
      <c r="O16" s="13">
        <f>VLOOKUP($B16,Vehicle!$A$2:$M$33,12,0)</f>
        <v>120342</v>
      </c>
      <c r="P16" s="7">
        <f t="shared" si="4"/>
        <v>39945.67123287671</v>
      </c>
      <c r="Q16" s="7">
        <f t="shared" si="5"/>
        <v>140000</v>
      </c>
      <c r="R16" s="7">
        <f t="shared" si="7"/>
        <v>80396.328767123283</v>
      </c>
      <c r="S16" s="8">
        <f t="shared" si="0"/>
        <v>7.0000000000000007E-2</v>
      </c>
      <c r="T16" s="11">
        <f t="shared" si="1"/>
        <v>5627.7430136986304</v>
      </c>
      <c r="U16" s="7">
        <f t="shared" si="2"/>
        <v>95000</v>
      </c>
      <c r="V16" s="9" t="str">
        <f t="shared" si="6"/>
        <v>Mileage update is suggested</v>
      </c>
    </row>
    <row r="17" spans="2:22" s="10" customFormat="1" x14ac:dyDescent="0.45">
      <c r="B17" s="5">
        <v>139283</v>
      </c>
      <c r="C17" s="5">
        <f>VLOOKUP($B17,Vehicle!$A$2:$M$33,2,0)</f>
        <v>23452</v>
      </c>
      <c r="D17" s="5" t="str">
        <f>VLOOKUP($B17,Vehicle!$A$2:$M$33,3,0)</f>
        <v>Pharmacy Corp.</v>
      </c>
      <c r="E17" s="5">
        <f>VLOOKUP($B17,Vehicle!$A$2:$M$33,4,0)</f>
        <v>2220</v>
      </c>
      <c r="F17" s="5" t="str">
        <f>VLOOKUP($B17,Vehicle!$A$2:$M$33,5,0)</f>
        <v>Vehicle 15</v>
      </c>
      <c r="G17" s="5">
        <f>VLOOKUP($B17,Vehicle!$A$2:$M$33,6,0)</f>
        <v>150</v>
      </c>
      <c r="H17" s="6">
        <f>VLOOKUP($B17,Vehicle!$A$2:$M$33,7,0)</f>
        <v>45199</v>
      </c>
      <c r="I17" s="6">
        <f>VLOOKUP($B17,Vehicle!$A$2:$M$33,8,0)</f>
        <v>46295</v>
      </c>
      <c r="J17" s="6">
        <v>45530</v>
      </c>
      <c r="K17" s="14">
        <f>VLOOKUP($B17,Vehicle!$A$2:$M$33,9,0)</f>
        <v>36</v>
      </c>
      <c r="L17" s="12">
        <f t="shared" si="3"/>
        <v>11</v>
      </c>
      <c r="M17" s="14">
        <f>VLOOKUP($B17,Vehicle!$A$2:$M$33,10,0)</f>
        <v>1256</v>
      </c>
      <c r="N17" s="13">
        <f>VLOOKUP($B17,Vehicle!$A$2:$M$33,11,0)</f>
        <v>15000</v>
      </c>
      <c r="O17" s="13">
        <f>VLOOKUP($B17,Vehicle!$A$2:$M$33,12,0)</f>
        <v>23144</v>
      </c>
      <c r="P17" s="7">
        <f t="shared" si="4"/>
        <v>12346.739726027397</v>
      </c>
      <c r="Q17" s="7">
        <f t="shared" si="5"/>
        <v>45000</v>
      </c>
      <c r="R17" s="7">
        <f t="shared" si="7"/>
        <v>10797.260273972603</v>
      </c>
      <c r="S17" s="8">
        <f t="shared" si="0"/>
        <v>7.0000000000000007E-2</v>
      </c>
      <c r="T17" s="11">
        <f t="shared" si="1"/>
        <v>755.80821917808225</v>
      </c>
      <c r="U17" s="7">
        <f t="shared" si="2"/>
        <v>25000</v>
      </c>
      <c r="V17" s="9" t="str">
        <f t="shared" si="6"/>
        <v>Mileage update is suggested</v>
      </c>
    </row>
    <row r="18" spans="2:22" s="10" customFormat="1" x14ac:dyDescent="0.45">
      <c r="B18" s="5">
        <v>148350</v>
      </c>
      <c r="C18" s="5">
        <f>VLOOKUP($B18,Vehicle!$A$2:$M$33,2,0)</f>
        <v>50604</v>
      </c>
      <c r="D18" s="5" t="str">
        <f>VLOOKUP($B18,Vehicle!$A$2:$M$33,3,0)</f>
        <v>Coffee Co.</v>
      </c>
      <c r="E18" s="5">
        <f>VLOOKUP($B18,Vehicle!$A$2:$M$33,4,0)</f>
        <v>1973</v>
      </c>
      <c r="F18" s="5" t="str">
        <f>VLOOKUP($B18,Vehicle!$A$2:$M$33,5,0)</f>
        <v>Vehicle 16</v>
      </c>
      <c r="G18" s="5">
        <f>VLOOKUP($B18,Vehicle!$A$2:$M$33,6,0)</f>
        <v>110</v>
      </c>
      <c r="H18" s="6">
        <f>VLOOKUP($B18,Vehicle!$A$2:$M$33,7,0)</f>
        <v>45280</v>
      </c>
      <c r="I18" s="6">
        <f>VLOOKUP($B18,Vehicle!$A$2:$M$33,8,0)</f>
        <v>46741</v>
      </c>
      <c r="J18" s="6">
        <v>45530</v>
      </c>
      <c r="K18" s="14">
        <f>VLOOKUP($B18,Vehicle!$A$2:$M$33,9,0)</f>
        <v>48</v>
      </c>
      <c r="L18" s="12">
        <f t="shared" si="3"/>
        <v>8</v>
      </c>
      <c r="M18" s="14">
        <f>VLOOKUP($B18,Vehicle!$A$2:$M$33,10,0)</f>
        <v>23</v>
      </c>
      <c r="N18" s="13">
        <f>VLOOKUP($B18,Vehicle!$A$2:$M$33,11,0)</f>
        <v>20000</v>
      </c>
      <c r="O18" s="13">
        <f>VLOOKUP($B18,Vehicle!$A$2:$M$33,12,0)</f>
        <v>123452</v>
      </c>
      <c r="P18" s="7">
        <f t="shared" si="4"/>
        <v>13675.630136986301</v>
      </c>
      <c r="Q18" s="7">
        <f t="shared" si="5"/>
        <v>80000</v>
      </c>
      <c r="R18" s="7">
        <f t="shared" si="7"/>
        <v>109776.36986301369</v>
      </c>
      <c r="S18" s="8">
        <f t="shared" si="0"/>
        <v>7.0000000000000007E-2</v>
      </c>
      <c r="T18" s="11">
        <f t="shared" si="1"/>
        <v>7684.3458904109593</v>
      </c>
      <c r="U18" s="7">
        <f t="shared" si="2"/>
        <v>185000</v>
      </c>
      <c r="V18" s="9" t="str">
        <f t="shared" si="6"/>
        <v>Mileage update is suggested</v>
      </c>
    </row>
    <row r="19" spans="2:22" s="10" customFormat="1" x14ac:dyDescent="0.45">
      <c r="B19" s="5">
        <v>157417</v>
      </c>
      <c r="C19" s="5">
        <f>VLOOKUP($B19,Vehicle!$A$2:$M$33,2,0)</f>
        <v>50604</v>
      </c>
      <c r="D19" s="5" t="str">
        <f>VLOOKUP($B19,Vehicle!$A$2:$M$33,3,0)</f>
        <v>Coffee Co.</v>
      </c>
      <c r="E19" s="5">
        <f>VLOOKUP($B19,Vehicle!$A$2:$M$33,4,0)</f>
        <v>1726</v>
      </c>
      <c r="F19" s="5" t="str">
        <f>VLOOKUP($B19,Vehicle!$A$2:$M$33,5,0)</f>
        <v>Vehicle 17</v>
      </c>
      <c r="G19" s="5">
        <f>VLOOKUP($B19,Vehicle!$A$2:$M$33,6,0)</f>
        <v>150</v>
      </c>
      <c r="H19" s="6">
        <f>VLOOKUP($B19,Vehicle!$A$2:$M$33,7,0)</f>
        <v>45366</v>
      </c>
      <c r="I19" s="6">
        <f>VLOOKUP($B19,Vehicle!$A$2:$M$33,8,0)</f>
        <v>46096</v>
      </c>
      <c r="J19" s="6">
        <v>45530</v>
      </c>
      <c r="K19" s="14">
        <f>VLOOKUP($B19,Vehicle!$A$2:$M$33,9,0)</f>
        <v>24</v>
      </c>
      <c r="L19" s="12">
        <f t="shared" si="3"/>
        <v>5</v>
      </c>
      <c r="M19" s="14">
        <f>VLOOKUP($B19,Vehicle!$A$2:$M$33,10,0)</f>
        <v>0</v>
      </c>
      <c r="N19" s="13">
        <f>VLOOKUP($B19,Vehicle!$A$2:$M$33,11,0)</f>
        <v>55000</v>
      </c>
      <c r="O19" s="13">
        <f>VLOOKUP($B19,Vehicle!$A$2:$M$33,12,0)</f>
        <v>124156</v>
      </c>
      <c r="P19" s="7">
        <f t="shared" si="4"/>
        <v>24712.328767123287</v>
      </c>
      <c r="Q19" s="7">
        <f t="shared" si="5"/>
        <v>110000</v>
      </c>
      <c r="R19" s="7">
        <f t="shared" si="7"/>
        <v>99443.671232876717</v>
      </c>
      <c r="S19" s="8">
        <f t="shared" si="0"/>
        <v>7.0000000000000007E-2</v>
      </c>
      <c r="T19" s="11">
        <f t="shared" si="1"/>
        <v>6961.0569863013707</v>
      </c>
      <c r="U19" s="7">
        <f t="shared" si="2"/>
        <v>300000</v>
      </c>
      <c r="V19" s="9" t="str">
        <f t="shared" si="6"/>
        <v>Mileage update is suggested</v>
      </c>
    </row>
    <row r="20" spans="2:22" s="10" customFormat="1" x14ac:dyDescent="0.45">
      <c r="B20" s="5">
        <v>166484</v>
      </c>
      <c r="C20" s="5">
        <f>VLOOKUP($B20,Vehicle!$A$2:$M$33,2,0)</f>
        <v>50604</v>
      </c>
      <c r="D20" s="5" t="str">
        <f>VLOOKUP($B20,Vehicle!$A$2:$M$33,3,0)</f>
        <v>Coffee Co.</v>
      </c>
      <c r="E20" s="5">
        <f>VLOOKUP($B20,Vehicle!$A$2:$M$33,4,0)</f>
        <v>1479</v>
      </c>
      <c r="F20" s="5" t="str">
        <f>VLOOKUP($B20,Vehicle!$A$2:$M$33,5,0)</f>
        <v>Vehicle 18</v>
      </c>
      <c r="G20" s="5">
        <f>VLOOKUP($B20,Vehicle!$A$2:$M$33,6,0)</f>
        <v>110</v>
      </c>
      <c r="H20" s="6">
        <f>VLOOKUP($B20,Vehicle!$A$2:$M$33,7,0)</f>
        <v>45474</v>
      </c>
      <c r="I20" s="6">
        <f>VLOOKUP($B20,Vehicle!$A$2:$M$33,8,0)</f>
        <v>46569</v>
      </c>
      <c r="J20" s="6">
        <v>45530</v>
      </c>
      <c r="K20" s="14">
        <f>VLOOKUP($B20,Vehicle!$A$2:$M$33,9,0)</f>
        <v>36</v>
      </c>
      <c r="L20" s="12">
        <f t="shared" si="3"/>
        <v>2</v>
      </c>
      <c r="M20" s="14">
        <f>VLOOKUP($B20,Vehicle!$A$2:$M$33,10,0)</f>
        <v>0</v>
      </c>
      <c r="N20" s="13">
        <f>VLOOKUP($B20,Vehicle!$A$2:$M$33,11,0)</f>
        <v>25000</v>
      </c>
      <c r="O20" s="13">
        <f>VLOOKUP($B20,Vehicle!$A$2:$M$33,12,0)</f>
        <v>125693</v>
      </c>
      <c r="P20" s="7">
        <f t="shared" si="4"/>
        <v>3835.6164383561645</v>
      </c>
      <c r="Q20" s="7">
        <f t="shared" si="5"/>
        <v>75000</v>
      </c>
      <c r="R20" s="7">
        <f t="shared" si="7"/>
        <v>121857.38356164383</v>
      </c>
      <c r="S20" s="8">
        <f t="shared" si="0"/>
        <v>7.0000000000000007E-2</v>
      </c>
      <c r="T20" s="11">
        <f t="shared" si="1"/>
        <v>8530.0168493150686</v>
      </c>
      <c r="U20" s="7">
        <f t="shared" si="2"/>
        <v>755000</v>
      </c>
      <c r="V20" s="9" t="str">
        <f t="shared" si="6"/>
        <v>Mileage update is suggested</v>
      </c>
    </row>
    <row r="21" spans="2:22" s="10" customFormat="1" x14ac:dyDescent="0.45">
      <c r="B21" s="5">
        <v>175551</v>
      </c>
      <c r="C21" s="5">
        <f>VLOOKUP($B21,Vehicle!$A$2:$M$33,2,0)</f>
        <v>50604</v>
      </c>
      <c r="D21" s="5" t="str">
        <f>VLOOKUP($B21,Vehicle!$A$2:$M$33,3,0)</f>
        <v>Coffee Co.</v>
      </c>
      <c r="E21" s="5">
        <f>VLOOKUP($B21,Vehicle!$A$2:$M$33,4,0)</f>
        <v>1232</v>
      </c>
      <c r="F21" s="5" t="str">
        <f>VLOOKUP($B21,Vehicle!$A$2:$M$33,5,0)</f>
        <v>Vehicle 19</v>
      </c>
      <c r="G21" s="5">
        <f>VLOOKUP($B21,Vehicle!$A$2:$M$33,6,0)</f>
        <v>150</v>
      </c>
      <c r="H21" s="6">
        <f>VLOOKUP($B21,Vehicle!$A$2:$M$33,7,0)</f>
        <v>45089</v>
      </c>
      <c r="I21" s="6">
        <f>VLOOKUP($B21,Vehicle!$A$2:$M$33,8,0)</f>
        <v>46305</v>
      </c>
      <c r="J21" s="6">
        <v>45530</v>
      </c>
      <c r="K21" s="14">
        <f>VLOOKUP($B21,Vehicle!$A$2:$M$33,9,0)</f>
        <v>40</v>
      </c>
      <c r="L21" s="12">
        <f>ROUND((J21-H21)/360.5*12,0)</f>
        <v>15</v>
      </c>
      <c r="M21" s="14">
        <f>VLOOKUP($B21,Vehicle!$A$2:$M$33,10,0)</f>
        <v>0</v>
      </c>
      <c r="N21" s="13">
        <f>VLOOKUP($B21,Vehicle!$A$2:$M$33,11,0)</f>
        <v>30000</v>
      </c>
      <c r="O21" s="13">
        <f>VLOOKUP($B21,Vehicle!$A$2:$M$33,12,0)</f>
        <v>65000</v>
      </c>
      <c r="P21" s="7">
        <f t="shared" si="4"/>
        <v>36246.575342465752</v>
      </c>
      <c r="Q21" s="7">
        <f t="shared" si="5"/>
        <v>100000</v>
      </c>
      <c r="R21" s="7">
        <f t="shared" si="7"/>
        <v>28753.424657534248</v>
      </c>
      <c r="S21" s="8">
        <f t="shared" si="0"/>
        <v>7.0000000000000007E-2</v>
      </c>
      <c r="T21" s="11">
        <f t="shared" si="1"/>
        <v>2012.7397260273976</v>
      </c>
      <c r="U21" s="7">
        <f t="shared" si="2"/>
        <v>50000</v>
      </c>
      <c r="V21" s="9" t="str">
        <f t="shared" si="6"/>
        <v>Mileage update is suggested</v>
      </c>
    </row>
    <row r="22" spans="2:22" s="10" customFormat="1" x14ac:dyDescent="0.45">
      <c r="B22" s="5">
        <v>184618</v>
      </c>
      <c r="C22" s="5">
        <f>VLOOKUP($B22,Vehicle!$A$2:$M$33,2,0)</f>
        <v>50604</v>
      </c>
      <c r="D22" s="5" t="str">
        <f>VLOOKUP($B22,Vehicle!$A$2:$M$33,3,0)</f>
        <v>Coffee Co.</v>
      </c>
      <c r="E22" s="5">
        <f>VLOOKUP($B22,Vehicle!$A$2:$M$33,4,0)</f>
        <v>985</v>
      </c>
      <c r="F22" s="5" t="str">
        <f>VLOOKUP($B22,Vehicle!$A$2:$M$33,5,0)</f>
        <v>Vehicle 20</v>
      </c>
      <c r="G22" s="5">
        <f>VLOOKUP($B22,Vehicle!$A$2:$M$33,6,0)</f>
        <v>110</v>
      </c>
      <c r="H22" s="6">
        <f>VLOOKUP($B22,Vehicle!$A$2:$M$33,7,0)</f>
        <v>44562</v>
      </c>
      <c r="I22" s="6">
        <f>VLOOKUP($B22,Vehicle!$A$2:$M$33,8,0)</f>
        <v>46407</v>
      </c>
      <c r="J22" s="6">
        <v>45530</v>
      </c>
      <c r="K22" s="14">
        <f>VLOOKUP($B22,Vehicle!$A$2:$M$33,9,0)</f>
        <v>61</v>
      </c>
      <c r="L22" s="12">
        <f t="shared" si="3"/>
        <v>32</v>
      </c>
      <c r="M22" s="14">
        <f>VLOOKUP($B22,Vehicle!$A$2:$M$33,10,0)</f>
        <v>0</v>
      </c>
      <c r="N22" s="13">
        <f>VLOOKUP($B22,Vehicle!$A$2:$M$33,11,0)</f>
        <v>25000</v>
      </c>
      <c r="O22" s="13">
        <f>VLOOKUP($B22,Vehicle!$A$2:$M$33,12,0)</f>
        <v>214182</v>
      </c>
      <c r="P22" s="7">
        <f t="shared" si="4"/>
        <v>66301.369863013708</v>
      </c>
      <c r="Q22" s="7">
        <f t="shared" si="5"/>
        <v>127083.33333333333</v>
      </c>
      <c r="R22" s="7">
        <f t="shared" si="7"/>
        <v>147880.63013698629</v>
      </c>
      <c r="S22" s="8">
        <f t="shared" si="0"/>
        <v>7.0000000000000007E-2</v>
      </c>
      <c r="T22" s="11">
        <f t="shared" si="1"/>
        <v>10351.644109589042</v>
      </c>
      <c r="U22" s="7">
        <f t="shared" si="2"/>
        <v>80000</v>
      </c>
      <c r="V22" s="9" t="str">
        <f t="shared" si="6"/>
        <v>Mileage update is suggested</v>
      </c>
    </row>
    <row r="23" spans="2:22" s="10" customFormat="1" x14ac:dyDescent="0.45">
      <c r="B23" s="5">
        <v>193685</v>
      </c>
      <c r="C23" s="5">
        <f>VLOOKUP($B23,Vehicle!$A$2:$M$33,2,0)</f>
        <v>9876</v>
      </c>
      <c r="D23" s="5" t="str">
        <f>VLOOKUP($B23,Vehicle!$A$2:$M$33,3,0)</f>
        <v>Day Care Inc.</v>
      </c>
      <c r="E23" s="5">
        <f>VLOOKUP($B23,Vehicle!$A$2:$M$33,4,0)</f>
        <v>738</v>
      </c>
      <c r="F23" s="5" t="str">
        <f>VLOOKUP($B23,Vehicle!$A$2:$M$33,5,0)</f>
        <v>Vehicle 21</v>
      </c>
      <c r="G23" s="5">
        <f>VLOOKUP($B23,Vehicle!$A$2:$M$33,6,0)</f>
        <v>150</v>
      </c>
      <c r="H23" s="6">
        <f>VLOOKUP($B23,Vehicle!$A$2:$M$33,7,0)</f>
        <v>45000</v>
      </c>
      <c r="I23" s="6">
        <f>VLOOKUP($B23,Vehicle!$A$2:$M$33,8,0)</f>
        <v>46482</v>
      </c>
      <c r="J23" s="6">
        <v>45530</v>
      </c>
      <c r="K23" s="14">
        <f>VLOOKUP($B23,Vehicle!$A$2:$M$33,9,0)</f>
        <v>49</v>
      </c>
      <c r="L23" s="12">
        <f t="shared" si="3"/>
        <v>18</v>
      </c>
      <c r="M23" s="14">
        <f>VLOOKUP($B23,Vehicle!$A$2:$M$33,10,0)</f>
        <v>0</v>
      </c>
      <c r="N23" s="13">
        <f>VLOOKUP($B23,Vehicle!$A$2:$M$33,11,0)</f>
        <v>40000</v>
      </c>
      <c r="O23" s="13">
        <f>VLOOKUP($B23,Vehicle!$A$2:$M$33,12,0)</f>
        <v>10324</v>
      </c>
      <c r="P23" s="7">
        <f t="shared" si="4"/>
        <v>58082.19178082193</v>
      </c>
      <c r="Q23" s="7">
        <f t="shared" si="5"/>
        <v>163333.33333333331</v>
      </c>
      <c r="R23" s="7">
        <f t="shared" si="7"/>
        <v>-47758.19178082193</v>
      </c>
      <c r="S23" s="8">
        <f t="shared" si="0"/>
        <v>0.03</v>
      </c>
      <c r="T23" s="11">
        <f t="shared" si="1"/>
        <v>-1432.7457534246578</v>
      </c>
      <c r="U23" s="7">
        <f t="shared" si="2"/>
        <v>5000</v>
      </c>
      <c r="V23" s="9" t="str">
        <f t="shared" si="6"/>
        <v>Mileage update is not necessary</v>
      </c>
    </row>
    <row r="24" spans="2:22" s="10" customFormat="1" x14ac:dyDescent="0.45">
      <c r="B24" s="5">
        <v>202752</v>
      </c>
      <c r="C24" s="5">
        <f>VLOOKUP($B24,Vehicle!$A$2:$M$33,2,0)</f>
        <v>9876</v>
      </c>
      <c r="D24" s="5" t="str">
        <f>VLOOKUP($B24,Vehicle!$A$2:$M$33,3,0)</f>
        <v>Day Care Inc.</v>
      </c>
      <c r="E24" s="5">
        <f>VLOOKUP($B24,Vehicle!$A$2:$M$33,4,0)</f>
        <v>491</v>
      </c>
      <c r="F24" s="5" t="str">
        <f>VLOOKUP($B24,Vehicle!$A$2:$M$33,5,0)</f>
        <v>Vehicle 22</v>
      </c>
      <c r="G24" s="5">
        <f>VLOOKUP($B24,Vehicle!$A$2:$M$33,6,0)</f>
        <v>110</v>
      </c>
      <c r="H24" s="6">
        <f>VLOOKUP($B24,Vehicle!$A$2:$M$33,7,0)</f>
        <v>44002</v>
      </c>
      <c r="I24" s="6">
        <f>VLOOKUP($B24,Vehicle!$A$2:$M$33,8,0)</f>
        <v>46249</v>
      </c>
      <c r="J24" s="6">
        <v>45530</v>
      </c>
      <c r="K24" s="14">
        <f>VLOOKUP($B24,Vehicle!$A$2:$M$33,9,0)</f>
        <v>74</v>
      </c>
      <c r="L24" s="12">
        <f t="shared" si="3"/>
        <v>51</v>
      </c>
      <c r="M24" s="14">
        <f>VLOOKUP($B24,Vehicle!$A$2:$M$33,10,0)</f>
        <v>0</v>
      </c>
      <c r="N24" s="13">
        <f>VLOOKUP($B24,Vehicle!$A$2:$M$33,11,0)</f>
        <v>50000</v>
      </c>
      <c r="O24" s="13">
        <f>VLOOKUP($B24,Vehicle!$A$2:$M$33,12,0)</f>
        <v>120342</v>
      </c>
      <c r="P24" s="7">
        <f t="shared" si="4"/>
        <v>209315.0684931507</v>
      </c>
      <c r="Q24" s="7">
        <f t="shared" si="5"/>
        <v>308333.33333333337</v>
      </c>
      <c r="R24" s="7">
        <f t="shared" si="7"/>
        <v>-88973.068493150698</v>
      </c>
      <c r="S24" s="8">
        <f t="shared" si="0"/>
        <v>0.03</v>
      </c>
      <c r="T24" s="11">
        <f t="shared" si="1"/>
        <v>-2669.192054794521</v>
      </c>
      <c r="U24" s="7">
        <f t="shared" si="2"/>
        <v>30000</v>
      </c>
      <c r="V24" s="9" t="str">
        <f t="shared" si="6"/>
        <v>Mileage update is not necessary</v>
      </c>
    </row>
    <row r="25" spans="2:22" s="10" customFormat="1" x14ac:dyDescent="0.45">
      <c r="B25" s="5">
        <v>211819</v>
      </c>
      <c r="C25" s="5">
        <f>VLOOKUP($B25,Vehicle!$A$2:$M$33,2,0)</f>
        <v>9876</v>
      </c>
      <c r="D25" s="5" t="str">
        <f>VLOOKUP($B25,Vehicle!$A$2:$M$33,3,0)</f>
        <v>Day Care Inc.</v>
      </c>
      <c r="E25" s="5">
        <f>VLOOKUP($B25,Vehicle!$A$2:$M$33,4,0)</f>
        <v>244</v>
      </c>
      <c r="F25" s="5" t="str">
        <f>VLOOKUP($B25,Vehicle!$A$2:$M$33,5,0)</f>
        <v>Vehicle 23</v>
      </c>
      <c r="G25" s="5">
        <f>VLOOKUP($B25,Vehicle!$A$2:$M$33,6,0)</f>
        <v>150</v>
      </c>
      <c r="H25" s="6">
        <f>VLOOKUP($B25,Vehicle!$A$2:$M$33,7,0)</f>
        <v>44089</v>
      </c>
      <c r="I25" s="6">
        <f>VLOOKUP($B25,Vehicle!$A$2:$M$33,8,0)</f>
        <v>46692</v>
      </c>
      <c r="J25" s="6">
        <v>45530</v>
      </c>
      <c r="K25" s="14">
        <f>VLOOKUP($B25,Vehicle!$A$2:$M$33,9,0)</f>
        <v>86</v>
      </c>
      <c r="L25" s="12">
        <f t="shared" si="3"/>
        <v>48</v>
      </c>
      <c r="M25" s="14">
        <f>VLOOKUP($B25,Vehicle!$A$2:$M$33,10,0)</f>
        <v>0</v>
      </c>
      <c r="N25" s="13">
        <f>VLOOKUP($B25,Vehicle!$A$2:$M$33,11,0)</f>
        <v>35000</v>
      </c>
      <c r="O25" s="13">
        <f>VLOOKUP($B25,Vehicle!$A$2:$M$33,12,0)</f>
        <v>23144</v>
      </c>
      <c r="P25" s="7">
        <f t="shared" si="4"/>
        <v>138178.08219178079</v>
      </c>
      <c r="Q25" s="7">
        <f t="shared" si="5"/>
        <v>250833.33333333334</v>
      </c>
      <c r="R25" s="7">
        <f t="shared" si="7"/>
        <v>-115034.08219178079</v>
      </c>
      <c r="S25" s="8">
        <f t="shared" si="0"/>
        <v>0.03</v>
      </c>
      <c r="T25" s="11">
        <f t="shared" si="1"/>
        <v>-3451.0224657534236</v>
      </c>
      <c r="U25" s="7">
        <f t="shared" si="2"/>
        <v>5000</v>
      </c>
      <c r="V25" s="9" t="str">
        <f t="shared" si="6"/>
        <v>Mileage update is not necessary</v>
      </c>
    </row>
    <row r="26" spans="2:22" s="10" customFormat="1" x14ac:dyDescent="0.45">
      <c r="B26" s="5">
        <v>220886</v>
      </c>
      <c r="C26" s="5">
        <f>VLOOKUP($B26,Vehicle!$A$2:$M$33,2,0)</f>
        <v>9876</v>
      </c>
      <c r="D26" s="5" t="str">
        <f>VLOOKUP($B26,Vehicle!$A$2:$M$33,3,0)</f>
        <v>Day Care Inc.</v>
      </c>
      <c r="E26" s="5">
        <f>VLOOKUP($B26,Vehicle!$A$2:$M$33,4,0)</f>
        <v>3</v>
      </c>
      <c r="F26" s="5" t="str">
        <f>VLOOKUP($B26,Vehicle!$A$2:$M$33,5,0)</f>
        <v>Vehicle 24</v>
      </c>
      <c r="G26" s="5">
        <f>VLOOKUP($B26,Vehicle!$A$2:$M$33,6,0)</f>
        <v>110</v>
      </c>
      <c r="H26" s="6">
        <f>VLOOKUP($B26,Vehicle!$A$2:$M$33,7,0)</f>
        <v>44206</v>
      </c>
      <c r="I26" s="6">
        <f>VLOOKUP($B26,Vehicle!$A$2:$M$33,8,0)</f>
        <v>46446</v>
      </c>
      <c r="J26" s="6">
        <v>45530</v>
      </c>
      <c r="K26" s="14">
        <f>VLOOKUP($B26,Vehicle!$A$2:$M$33,9,0)</f>
        <v>74</v>
      </c>
      <c r="L26" s="12">
        <f t="shared" si="3"/>
        <v>44</v>
      </c>
      <c r="M26" s="14">
        <f>VLOOKUP($B26,Vehicle!$A$2:$M$33,10,0)</f>
        <v>0</v>
      </c>
      <c r="N26" s="13">
        <f>VLOOKUP($B26,Vehicle!$A$2:$M$33,11,0)</f>
        <v>15000</v>
      </c>
      <c r="O26" s="13">
        <f>VLOOKUP($B26,Vehicle!$A$2:$M$33,12,0)</f>
        <v>123452</v>
      </c>
      <c r="P26" s="7">
        <f t="shared" si="4"/>
        <v>54410.95890410959</v>
      </c>
      <c r="Q26" s="7">
        <f t="shared" si="5"/>
        <v>92500</v>
      </c>
      <c r="R26" s="7">
        <f t="shared" si="7"/>
        <v>69041.04109589041</v>
      </c>
      <c r="S26" s="8">
        <f t="shared" si="0"/>
        <v>7.0000000000000007E-2</v>
      </c>
      <c r="T26" s="11">
        <f t="shared" si="1"/>
        <v>4832.8728767123293</v>
      </c>
      <c r="U26" s="7">
        <f t="shared" si="2"/>
        <v>35000</v>
      </c>
      <c r="V26" s="9" t="str">
        <f t="shared" si="6"/>
        <v>Mileage update is suggested</v>
      </c>
    </row>
    <row r="27" spans="2:22" s="10" customFormat="1" x14ac:dyDescent="0.45">
      <c r="B27" s="5">
        <v>229953</v>
      </c>
      <c r="C27" s="5">
        <f>VLOOKUP($B27,Vehicle!$A$2:$M$33,2,0)</f>
        <v>9876</v>
      </c>
      <c r="D27" s="5" t="str">
        <f>VLOOKUP($B27,Vehicle!$A$2:$M$33,3,0)</f>
        <v>Day Care Inc.</v>
      </c>
      <c r="E27" s="5">
        <f>VLOOKUP($B27,Vehicle!$A$2:$M$33,4,0)</f>
        <v>4</v>
      </c>
      <c r="F27" s="5" t="str">
        <f>VLOOKUP($B27,Vehicle!$A$2:$M$33,5,0)</f>
        <v>Vehicle 25</v>
      </c>
      <c r="G27" s="5">
        <f>VLOOKUP($B27,Vehicle!$A$2:$M$33,6,0)</f>
        <v>150</v>
      </c>
      <c r="H27" s="6">
        <f>VLOOKUP($B27,Vehicle!$A$2:$M$33,7,0)</f>
        <v>44306</v>
      </c>
      <c r="I27" s="6">
        <f>VLOOKUP($B27,Vehicle!$A$2:$M$33,8,0)</f>
        <v>46548</v>
      </c>
      <c r="J27" s="6">
        <v>45530</v>
      </c>
      <c r="K27" s="14">
        <f>VLOOKUP($B27,Vehicle!$A$2:$M$33,9,0)</f>
        <v>74</v>
      </c>
      <c r="L27" s="12">
        <f>ROUND((J27-H27)/360.5*12,0)</f>
        <v>41</v>
      </c>
      <c r="M27" s="14">
        <f>VLOOKUP($B27,Vehicle!$A$2:$M$33,10,0)</f>
        <v>0</v>
      </c>
      <c r="N27" s="13">
        <f>VLOOKUP($B27,Vehicle!$A$2:$M$33,11,0)</f>
        <v>20000</v>
      </c>
      <c r="O27" s="13">
        <f>VLOOKUP($B27,Vehicle!$A$2:$M$33,12,0)</f>
        <v>124156</v>
      </c>
      <c r="P27" s="7">
        <f t="shared" si="4"/>
        <v>67068.493150684939</v>
      </c>
      <c r="Q27" s="7">
        <f t="shared" si="5"/>
        <v>123333.33333333334</v>
      </c>
      <c r="R27" s="7">
        <f t="shared" si="7"/>
        <v>57087.506849315061</v>
      </c>
      <c r="S27" s="8">
        <f t="shared" si="0"/>
        <v>7.0000000000000007E-2</v>
      </c>
      <c r="T27" s="11">
        <f t="shared" si="1"/>
        <v>3996.1254794520546</v>
      </c>
      <c r="U27" s="7">
        <f t="shared" si="2"/>
        <v>35000</v>
      </c>
      <c r="V27" s="9" t="str">
        <f t="shared" si="6"/>
        <v>Mileage update is suggested</v>
      </c>
    </row>
    <row r="28" spans="2:22" s="10" customFormat="1" x14ac:dyDescent="0.45">
      <c r="B28" s="5">
        <v>239020</v>
      </c>
      <c r="C28" s="5">
        <f>VLOOKUP($B28,Vehicle!$A$2:$M$33,2,0)</f>
        <v>37028</v>
      </c>
      <c r="D28" s="5" t="str">
        <f>VLOOKUP($B28,Vehicle!$A$2:$M$33,3,0)</f>
        <v>Entertainment Inc.</v>
      </c>
      <c r="E28" s="5">
        <f>VLOOKUP($B28,Vehicle!$A$2:$M$33,4,0)</f>
        <v>436</v>
      </c>
      <c r="F28" s="5" t="str">
        <f>VLOOKUP($B28,Vehicle!$A$2:$M$33,5,0)</f>
        <v>Vehicle 26</v>
      </c>
      <c r="G28" s="5">
        <f>VLOOKUP($B28,Vehicle!$A$2:$M$33,6,0)</f>
        <v>110</v>
      </c>
      <c r="H28" s="6">
        <f>VLOOKUP($B28,Vehicle!$A$2:$M$33,7,0)</f>
        <v>44402</v>
      </c>
      <c r="I28" s="6">
        <f>VLOOKUP($B28,Vehicle!$A$2:$M$33,8,0)</f>
        <v>46655</v>
      </c>
      <c r="J28" s="6">
        <v>45530</v>
      </c>
      <c r="K28" s="14">
        <f>VLOOKUP($B28,Vehicle!$A$2:$M$33,9,0)</f>
        <v>74</v>
      </c>
      <c r="L28" s="12">
        <f t="shared" si="3"/>
        <v>38</v>
      </c>
      <c r="M28" s="14">
        <f>VLOOKUP($B28,Vehicle!$A$2:$M$33,10,0)</f>
        <v>0</v>
      </c>
      <c r="N28" s="13">
        <f>VLOOKUP($B28,Vehicle!$A$2:$M$33,11,0)</f>
        <v>55000</v>
      </c>
      <c r="O28" s="13">
        <f>VLOOKUP($B28,Vehicle!$A$2:$M$33,12,0)</f>
        <v>125693</v>
      </c>
      <c r="P28" s="7">
        <f t="shared" si="4"/>
        <v>169972.60273972602</v>
      </c>
      <c r="Q28" s="7">
        <f t="shared" si="5"/>
        <v>339166.66666666669</v>
      </c>
      <c r="R28" s="7">
        <f t="shared" si="7"/>
        <v>-44279.602739726019</v>
      </c>
      <c r="S28" s="8">
        <f t="shared" si="0"/>
        <v>0.03</v>
      </c>
      <c r="T28" s="11">
        <f t="shared" si="1"/>
        <v>-1328.3880821917805</v>
      </c>
      <c r="U28" s="7">
        <f t="shared" si="2"/>
        <v>40000</v>
      </c>
      <c r="V28" s="9" t="str">
        <f t="shared" si="6"/>
        <v>Mileage update is not necessary</v>
      </c>
    </row>
    <row r="29" spans="2:22" s="10" customFormat="1" x14ac:dyDescent="0.45">
      <c r="B29" s="5">
        <v>248087</v>
      </c>
      <c r="C29" s="5">
        <f>VLOOKUP($B29,Vehicle!$A$2:$M$33,2,0)</f>
        <v>37028</v>
      </c>
      <c r="D29" s="5" t="str">
        <f>VLOOKUP($B29,Vehicle!$A$2:$M$33,3,0)</f>
        <v>Entertainment Inc.</v>
      </c>
      <c r="E29" s="5">
        <f>VLOOKUP($B29,Vehicle!$A$2:$M$33,4,0)</f>
        <v>457345</v>
      </c>
      <c r="F29" s="5" t="str">
        <f>VLOOKUP($B29,Vehicle!$A$2:$M$33,5,0)</f>
        <v>Vehicle 27</v>
      </c>
      <c r="G29" s="5">
        <f>VLOOKUP($B29,Vehicle!$A$2:$M$33,6,0)</f>
        <v>150</v>
      </c>
      <c r="H29" s="6">
        <f>VLOOKUP($B29,Vehicle!$A$2:$M$33,7,0)</f>
        <v>44505</v>
      </c>
      <c r="I29" s="6">
        <f>VLOOKUP($B29,Vehicle!$A$2:$M$33,8,0)</f>
        <v>46736</v>
      </c>
      <c r="J29" s="6">
        <v>45530</v>
      </c>
      <c r="K29" s="14">
        <f>VLOOKUP($B29,Vehicle!$A$2:$M$33,9,0)</f>
        <v>73</v>
      </c>
      <c r="L29" s="12">
        <f t="shared" si="3"/>
        <v>34</v>
      </c>
      <c r="M29" s="14">
        <f>VLOOKUP($B29,Vehicle!$A$2:$M$33,10,0)</f>
        <v>0</v>
      </c>
      <c r="N29" s="13">
        <f>VLOOKUP($B29,Vehicle!$A$2:$M$33,11,0)</f>
        <v>25000</v>
      </c>
      <c r="O29" s="13">
        <f>VLOOKUP($B29,Vehicle!$A$2:$M$33,12,0)</f>
        <v>65000</v>
      </c>
      <c r="P29" s="7">
        <f t="shared" si="4"/>
        <v>70205.479452054802</v>
      </c>
      <c r="Q29" s="7">
        <f t="shared" si="5"/>
        <v>152083.33333333331</v>
      </c>
      <c r="R29" s="7">
        <f t="shared" si="7"/>
        <v>-5205.4794520548021</v>
      </c>
      <c r="S29" s="8">
        <f t="shared" si="0"/>
        <v>0.03</v>
      </c>
      <c r="T29" s="11">
        <f t="shared" si="1"/>
        <v>-156.16438356164406</v>
      </c>
      <c r="U29" s="7">
        <f t="shared" si="2"/>
        <v>25000</v>
      </c>
      <c r="V29" s="9" t="str">
        <f t="shared" si="6"/>
        <v>Mileage update is not necessary</v>
      </c>
    </row>
    <row r="30" spans="2:22" s="10" customFormat="1" x14ac:dyDescent="0.45">
      <c r="B30" s="5">
        <v>257154</v>
      </c>
      <c r="C30" s="5">
        <f>VLOOKUP($B30,Vehicle!$A$2:$M$33,2,0)</f>
        <v>37028</v>
      </c>
      <c r="D30" s="5" t="str">
        <f>VLOOKUP($B30,Vehicle!$A$2:$M$33,3,0)</f>
        <v>Entertainment Inc.</v>
      </c>
      <c r="E30" s="5">
        <f>VLOOKUP($B30,Vehicle!$A$2:$M$33,4,0)</f>
        <v>3424</v>
      </c>
      <c r="F30" s="5" t="str">
        <f>VLOOKUP($B30,Vehicle!$A$2:$M$33,5,0)</f>
        <v>Vehicle 28</v>
      </c>
      <c r="G30" s="5">
        <f>VLOOKUP($B30,Vehicle!$A$2:$M$33,6,0)</f>
        <v>110</v>
      </c>
      <c r="H30" s="6">
        <f>VLOOKUP($B30,Vehicle!$A$2:$M$33,7,0)</f>
        <v>44607</v>
      </c>
      <c r="I30" s="6">
        <f>VLOOKUP($B30,Vehicle!$A$2:$M$33,8,0)</f>
        <v>46752</v>
      </c>
      <c r="J30" s="6">
        <v>45530</v>
      </c>
      <c r="K30" s="14">
        <f>VLOOKUP($B30,Vehicle!$A$2:$M$33,9,0)</f>
        <v>71</v>
      </c>
      <c r="L30" s="12">
        <f t="shared" si="3"/>
        <v>31</v>
      </c>
      <c r="M30" s="14">
        <f>VLOOKUP($B30,Vehicle!$A$2:$M$33,10,0)</f>
        <v>0</v>
      </c>
      <c r="N30" s="13">
        <f>VLOOKUP($B30,Vehicle!$A$2:$M$33,11,0)</f>
        <v>30000</v>
      </c>
      <c r="O30" s="13">
        <f>VLOOKUP($B30,Vehicle!$A$2:$M$33,12,0)</f>
        <v>214182</v>
      </c>
      <c r="P30" s="7">
        <f t="shared" si="4"/>
        <v>75863.013698630137</v>
      </c>
      <c r="Q30" s="7">
        <f t="shared" si="5"/>
        <v>177500</v>
      </c>
      <c r="R30" s="7">
        <f t="shared" si="7"/>
        <v>138318.98630136985</v>
      </c>
      <c r="S30" s="8">
        <f t="shared" si="0"/>
        <v>7.0000000000000007E-2</v>
      </c>
      <c r="T30" s="11">
        <f t="shared" si="1"/>
        <v>9682.3290410958907</v>
      </c>
      <c r="U30" s="7">
        <f t="shared" si="2"/>
        <v>85000</v>
      </c>
      <c r="V30" s="9" t="str">
        <f t="shared" si="6"/>
        <v>Mileage update is suggested</v>
      </c>
    </row>
    <row r="31" spans="2:22" s="10" customFormat="1" x14ac:dyDescent="0.45">
      <c r="B31" s="5">
        <v>266221</v>
      </c>
      <c r="C31" s="5">
        <f>VLOOKUP($B31,Vehicle!$A$2:$M$33,2,0)</f>
        <v>37028</v>
      </c>
      <c r="D31" s="5" t="str">
        <f>VLOOKUP($B31,Vehicle!$A$2:$M$33,3,0)</f>
        <v>Entertainment Inc.</v>
      </c>
      <c r="E31" s="5">
        <f>VLOOKUP($B31,Vehicle!$A$2:$M$33,4,0)</f>
        <v>2531</v>
      </c>
      <c r="F31" s="5" t="str">
        <f>VLOOKUP($B31,Vehicle!$A$2:$M$33,5,0)</f>
        <v>Vehicle 29</v>
      </c>
      <c r="G31" s="5">
        <f>VLOOKUP($B31,Vehicle!$A$2:$M$33,6,0)</f>
        <v>150</v>
      </c>
      <c r="H31" s="6">
        <f>VLOOKUP($B31,Vehicle!$A$2:$M$33,7,0)</f>
        <v>44682</v>
      </c>
      <c r="I31" s="6">
        <f>VLOOKUP($B31,Vehicle!$A$2:$M$33,8,0)</f>
        <v>46752</v>
      </c>
      <c r="J31" s="6">
        <v>45530</v>
      </c>
      <c r="K31" s="14">
        <f>VLOOKUP($B31,Vehicle!$A$2:$M$33,9,0)</f>
        <v>68</v>
      </c>
      <c r="L31" s="12">
        <f t="shared" si="3"/>
        <v>28</v>
      </c>
      <c r="M31" s="14">
        <f>VLOOKUP($B31,Vehicle!$A$2:$M$33,10,0)</f>
        <v>0</v>
      </c>
      <c r="N31" s="13">
        <f>VLOOKUP($B31,Vehicle!$A$2:$M$33,11,0)</f>
        <v>25000</v>
      </c>
      <c r="O31" s="13">
        <f>VLOOKUP($B31,Vehicle!$A$2:$M$33,12,0)</f>
        <v>10324</v>
      </c>
      <c r="P31" s="7">
        <f t="shared" si="4"/>
        <v>58082.191780821922</v>
      </c>
      <c r="Q31" s="7">
        <f t="shared" si="5"/>
        <v>141666.66666666669</v>
      </c>
      <c r="R31" s="7">
        <f t="shared" si="7"/>
        <v>-47758.191780821922</v>
      </c>
      <c r="S31" s="8">
        <f t="shared" si="0"/>
        <v>0.03</v>
      </c>
      <c r="T31" s="11">
        <f t="shared" si="1"/>
        <v>-1432.7457534246576</v>
      </c>
      <c r="U31" s="7">
        <f t="shared" si="2"/>
        <v>5000</v>
      </c>
      <c r="V31" s="9" t="str">
        <f t="shared" si="6"/>
        <v>Mileage update is not necessary</v>
      </c>
    </row>
    <row r="32" spans="2:22" s="10" customFormat="1" x14ac:dyDescent="0.45">
      <c r="B32" s="5">
        <v>275288</v>
      </c>
      <c r="C32" s="5">
        <f>VLOOKUP($B32,Vehicle!$A$2:$M$33,2,0)</f>
        <v>37028</v>
      </c>
      <c r="D32" s="5" t="str">
        <f>VLOOKUP($B32,Vehicle!$A$2:$M$33,3,0)</f>
        <v>Entertainment Inc.</v>
      </c>
      <c r="E32" s="5">
        <f>VLOOKUP($B32,Vehicle!$A$2:$M$33,4,0)</f>
        <v>1341</v>
      </c>
      <c r="F32" s="5" t="str">
        <f>VLOOKUP($B32,Vehicle!$A$2:$M$33,5,0)</f>
        <v>Vehicle 30</v>
      </c>
      <c r="G32" s="5">
        <f>VLOOKUP($B32,Vehicle!$A$2:$M$33,6,0)</f>
        <v>110</v>
      </c>
      <c r="H32" s="6">
        <f>VLOOKUP($B32,Vehicle!$A$2:$M$33,7,0)</f>
        <v>44783</v>
      </c>
      <c r="I32" s="6">
        <f>VLOOKUP($B32,Vehicle!$A$2:$M$33,8,0)</f>
        <v>46752</v>
      </c>
      <c r="J32" s="6">
        <v>45530</v>
      </c>
      <c r="K32" s="14">
        <f>VLOOKUP($B32,Vehicle!$A$2:$M$33,9,0)</f>
        <v>65</v>
      </c>
      <c r="L32" s="12">
        <f t="shared" si="3"/>
        <v>25</v>
      </c>
      <c r="M32" s="14">
        <f>VLOOKUP($B32,Vehicle!$A$2:$M$33,10,0)</f>
        <v>0</v>
      </c>
      <c r="N32" s="13">
        <f>VLOOKUP($B32,Vehicle!$A$2:$M$33,11,0)</f>
        <v>40000</v>
      </c>
      <c r="O32" s="13">
        <f>VLOOKUP($B32,Vehicle!$A$2:$M$33,12,0)</f>
        <v>124156</v>
      </c>
      <c r="P32" s="7">
        <f t="shared" si="4"/>
        <v>81863.013698630137</v>
      </c>
      <c r="Q32" s="7">
        <f t="shared" si="5"/>
        <v>216666.66666666669</v>
      </c>
      <c r="R32" s="7">
        <f t="shared" si="7"/>
        <v>42292.986301369863</v>
      </c>
      <c r="S32" s="8">
        <f t="shared" si="0"/>
        <v>7.0000000000000007E-2</v>
      </c>
      <c r="T32" s="11">
        <f t="shared" si="1"/>
        <v>2960.5090410958906</v>
      </c>
      <c r="U32" s="7">
        <f t="shared" si="2"/>
        <v>60000</v>
      </c>
      <c r="V32" s="9" t="str">
        <f t="shared" si="6"/>
        <v>Mileage update is suggested</v>
      </c>
    </row>
  </sheetData>
  <conditionalFormatting sqref="T3:T32">
    <cfRule type="colorScale" priority="7">
      <colorScale>
        <cfvo type="formula" val="$S$3"/>
        <cfvo type="formula" val="$S$3"/>
        <color theme="9" tint="0.39997558519241921"/>
        <color rgb="FFFF6600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E6A7C-65AC-4F82-BC6C-B97F1B826EAD}">
  <dimension ref="A1:M40"/>
  <sheetViews>
    <sheetView workbookViewId="0">
      <selection activeCell="K35" sqref="K35"/>
    </sheetView>
  </sheetViews>
  <sheetFormatPr defaultRowHeight="14.25" x14ac:dyDescent="0.45"/>
  <cols>
    <col min="1" max="1" width="10.06640625" bestFit="1" customWidth="1"/>
    <col min="2" max="2" width="10.9296875" bestFit="1" customWidth="1"/>
    <col min="3" max="3" width="14" bestFit="1" customWidth="1"/>
    <col min="4" max="4" width="8.9296875" bestFit="1" customWidth="1"/>
    <col min="5" max="5" width="18.796875" bestFit="1" customWidth="1"/>
    <col min="6" max="6" width="10.19921875" bestFit="1" customWidth="1"/>
    <col min="7" max="7" width="15.06640625" bestFit="1" customWidth="1"/>
    <col min="8" max="8" width="13.3984375" bestFit="1" customWidth="1"/>
    <col min="9" max="9" width="19.73046875" bestFit="1" customWidth="1"/>
    <col min="10" max="10" width="13.46484375" bestFit="1" customWidth="1"/>
    <col min="11" max="11" width="18.265625" bestFit="1" customWidth="1"/>
    <col min="12" max="12" width="9.796875" bestFit="1" customWidth="1"/>
    <col min="13" max="13" width="22.73046875" bestFit="1" customWidth="1"/>
  </cols>
  <sheetData>
    <row r="1" spans="1:13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11</v>
      </c>
      <c r="J1" t="s">
        <v>8</v>
      </c>
      <c r="K1" t="s">
        <v>10</v>
      </c>
      <c r="L1" t="s">
        <v>9</v>
      </c>
      <c r="M1" t="s">
        <v>12</v>
      </c>
    </row>
    <row r="2" spans="1:13" x14ac:dyDescent="0.45">
      <c r="A2">
        <v>12345</v>
      </c>
      <c r="B2">
        <v>9876</v>
      </c>
      <c r="C2" t="s">
        <v>14</v>
      </c>
      <c r="D2">
        <v>5678</v>
      </c>
      <c r="E2" t="s">
        <v>20</v>
      </c>
      <c r="F2">
        <v>150</v>
      </c>
      <c r="G2" s="1">
        <v>44562</v>
      </c>
      <c r="H2" s="1">
        <v>46023</v>
      </c>
      <c r="I2" s="2">
        <f>ROUND((H2-G2)/365*12,0)</f>
        <v>48</v>
      </c>
      <c r="J2">
        <v>5543</v>
      </c>
      <c r="K2">
        <v>30000</v>
      </c>
      <c r="L2">
        <v>110346</v>
      </c>
      <c r="M2" s="2">
        <f>(I2/12)*K2</f>
        <v>120000</v>
      </c>
    </row>
    <row r="3" spans="1:13" x14ac:dyDescent="0.45">
      <c r="A3">
        <v>21412</v>
      </c>
      <c r="B3">
        <v>23452</v>
      </c>
      <c r="C3" t="s">
        <v>19</v>
      </c>
      <c r="D3">
        <v>5431</v>
      </c>
      <c r="E3" t="s">
        <v>21</v>
      </c>
      <c r="F3">
        <v>110</v>
      </c>
      <c r="G3" s="1">
        <v>45000</v>
      </c>
      <c r="H3" s="1">
        <v>45658</v>
      </c>
      <c r="I3" s="2">
        <f>ROUND((H3-G3)/365*12,0)</f>
        <v>22</v>
      </c>
      <c r="J3">
        <v>0</v>
      </c>
      <c r="K3">
        <v>25000</v>
      </c>
      <c r="L3">
        <v>15000</v>
      </c>
      <c r="M3" s="2">
        <f>(I3/12)*K3</f>
        <v>45833.333333333328</v>
      </c>
    </row>
    <row r="4" spans="1:13" x14ac:dyDescent="0.45">
      <c r="A4">
        <v>30479</v>
      </c>
      <c r="B4">
        <v>37028</v>
      </c>
      <c r="C4" t="s">
        <v>53</v>
      </c>
      <c r="D4">
        <v>5184</v>
      </c>
      <c r="E4" t="s">
        <v>23</v>
      </c>
      <c r="F4">
        <v>150</v>
      </c>
      <c r="G4" s="3">
        <v>44002</v>
      </c>
      <c r="H4" s="3">
        <v>44367</v>
      </c>
      <c r="I4" s="2">
        <f t="shared" ref="I4:I33" si="0">ROUND((H4-G4)/365*12,0)</f>
        <v>12</v>
      </c>
      <c r="J4">
        <v>0</v>
      </c>
      <c r="K4">
        <v>40000</v>
      </c>
      <c r="L4">
        <v>37859</v>
      </c>
      <c r="M4" s="2">
        <f t="shared" ref="M4:M33" si="1">(I4/12)*K4</f>
        <v>40000</v>
      </c>
    </row>
    <row r="5" spans="1:13" x14ac:dyDescent="0.45">
      <c r="A5">
        <v>39546</v>
      </c>
      <c r="B5">
        <v>50604</v>
      </c>
      <c r="C5" t="s">
        <v>54</v>
      </c>
      <c r="D5">
        <v>4937</v>
      </c>
      <c r="E5" t="s">
        <v>24</v>
      </c>
      <c r="F5">
        <v>110</v>
      </c>
      <c r="G5" s="3">
        <v>44089</v>
      </c>
      <c r="H5" s="3">
        <v>45915</v>
      </c>
      <c r="I5" s="2">
        <f t="shared" si="0"/>
        <v>60</v>
      </c>
      <c r="J5">
        <v>0</v>
      </c>
      <c r="K5">
        <v>50000</v>
      </c>
      <c r="L5">
        <v>120342</v>
      </c>
      <c r="M5" s="2">
        <f t="shared" si="1"/>
        <v>250000</v>
      </c>
    </row>
    <row r="6" spans="1:13" x14ac:dyDescent="0.45">
      <c r="A6">
        <v>48613</v>
      </c>
      <c r="B6">
        <v>23452</v>
      </c>
      <c r="C6" t="s">
        <v>19</v>
      </c>
      <c r="D6">
        <v>4690</v>
      </c>
      <c r="E6" t="s">
        <v>25</v>
      </c>
      <c r="F6">
        <v>150</v>
      </c>
      <c r="G6" s="3">
        <v>44206</v>
      </c>
      <c r="H6" s="3">
        <v>45657</v>
      </c>
      <c r="I6" s="2">
        <f t="shared" si="0"/>
        <v>48</v>
      </c>
      <c r="J6">
        <v>2321</v>
      </c>
      <c r="K6">
        <v>35000</v>
      </c>
      <c r="L6">
        <v>23144</v>
      </c>
      <c r="M6" s="2">
        <f t="shared" si="1"/>
        <v>140000</v>
      </c>
    </row>
    <row r="7" spans="1:13" x14ac:dyDescent="0.45">
      <c r="A7">
        <v>57680</v>
      </c>
      <c r="B7">
        <v>23452</v>
      </c>
      <c r="C7" t="s">
        <v>19</v>
      </c>
      <c r="D7">
        <v>4443</v>
      </c>
      <c r="E7" t="s">
        <v>26</v>
      </c>
      <c r="F7">
        <v>110</v>
      </c>
      <c r="G7" s="3">
        <v>44306</v>
      </c>
      <c r="H7" s="3">
        <v>45767</v>
      </c>
      <c r="I7" s="2">
        <f t="shared" si="0"/>
        <v>48</v>
      </c>
      <c r="J7">
        <v>1232</v>
      </c>
      <c r="K7">
        <v>15000</v>
      </c>
      <c r="L7">
        <v>123452</v>
      </c>
      <c r="M7" s="2">
        <f t="shared" si="1"/>
        <v>60000</v>
      </c>
    </row>
    <row r="8" spans="1:13" x14ac:dyDescent="0.45">
      <c r="A8">
        <v>66747</v>
      </c>
      <c r="B8">
        <v>23452</v>
      </c>
      <c r="C8" t="s">
        <v>19</v>
      </c>
      <c r="D8">
        <v>4196</v>
      </c>
      <c r="E8" t="s">
        <v>27</v>
      </c>
      <c r="F8">
        <v>150</v>
      </c>
      <c r="G8" s="3">
        <v>44402</v>
      </c>
      <c r="H8" s="3">
        <v>46228</v>
      </c>
      <c r="I8" s="2">
        <f t="shared" si="0"/>
        <v>60</v>
      </c>
      <c r="J8">
        <v>1345</v>
      </c>
      <c r="K8">
        <v>20000</v>
      </c>
      <c r="L8">
        <v>124156</v>
      </c>
      <c r="M8" s="2">
        <f t="shared" si="1"/>
        <v>100000</v>
      </c>
    </row>
    <row r="9" spans="1:13" x14ac:dyDescent="0.45">
      <c r="A9">
        <v>75814</v>
      </c>
      <c r="B9">
        <v>23452</v>
      </c>
      <c r="C9" t="s">
        <v>19</v>
      </c>
      <c r="D9">
        <v>3949</v>
      </c>
      <c r="E9" t="s">
        <v>28</v>
      </c>
      <c r="F9">
        <v>110</v>
      </c>
      <c r="G9" s="3">
        <v>44505</v>
      </c>
      <c r="H9" s="3">
        <v>46331</v>
      </c>
      <c r="I9" s="2">
        <f t="shared" si="0"/>
        <v>60</v>
      </c>
      <c r="J9">
        <v>654</v>
      </c>
      <c r="K9">
        <v>55000</v>
      </c>
      <c r="L9">
        <v>125693</v>
      </c>
      <c r="M9" s="2">
        <f t="shared" si="1"/>
        <v>275000</v>
      </c>
    </row>
    <row r="10" spans="1:13" x14ac:dyDescent="0.45">
      <c r="A10">
        <v>84881</v>
      </c>
      <c r="B10">
        <v>23452</v>
      </c>
      <c r="C10" t="s">
        <v>19</v>
      </c>
      <c r="D10">
        <v>3702</v>
      </c>
      <c r="E10" t="s">
        <v>29</v>
      </c>
      <c r="F10">
        <v>150</v>
      </c>
      <c r="G10" s="3">
        <v>44607</v>
      </c>
      <c r="H10" s="3">
        <v>46433</v>
      </c>
      <c r="I10" s="2">
        <f t="shared" si="0"/>
        <v>60</v>
      </c>
      <c r="J10">
        <v>8453</v>
      </c>
      <c r="K10">
        <v>25000</v>
      </c>
      <c r="L10">
        <v>65000</v>
      </c>
      <c r="M10" s="2">
        <f t="shared" si="1"/>
        <v>125000</v>
      </c>
    </row>
    <row r="11" spans="1:13" x14ac:dyDescent="0.45">
      <c r="A11">
        <v>93948</v>
      </c>
      <c r="B11">
        <v>23452</v>
      </c>
      <c r="C11" t="s">
        <v>19</v>
      </c>
      <c r="D11">
        <v>3455</v>
      </c>
      <c r="E11" t="s">
        <v>30</v>
      </c>
      <c r="F11">
        <v>110</v>
      </c>
      <c r="G11" s="3">
        <v>44682</v>
      </c>
      <c r="H11" s="3">
        <v>45778</v>
      </c>
      <c r="I11" s="2">
        <f t="shared" si="0"/>
        <v>36</v>
      </c>
      <c r="J11">
        <v>213</v>
      </c>
      <c r="K11">
        <v>30000</v>
      </c>
      <c r="L11">
        <v>214182</v>
      </c>
      <c r="M11" s="2">
        <f t="shared" si="1"/>
        <v>90000</v>
      </c>
    </row>
    <row r="12" spans="1:13" x14ac:dyDescent="0.45">
      <c r="A12">
        <v>103015</v>
      </c>
      <c r="B12">
        <v>23452</v>
      </c>
      <c r="C12" t="s">
        <v>19</v>
      </c>
      <c r="D12">
        <v>3208</v>
      </c>
      <c r="E12" t="s">
        <v>31</v>
      </c>
      <c r="F12">
        <v>150</v>
      </c>
      <c r="G12" s="3">
        <v>44783</v>
      </c>
      <c r="H12" s="3">
        <v>46244</v>
      </c>
      <c r="I12" s="2">
        <f t="shared" si="0"/>
        <v>48</v>
      </c>
      <c r="J12">
        <v>0</v>
      </c>
      <c r="K12">
        <v>25000</v>
      </c>
      <c r="L12">
        <v>110346</v>
      </c>
      <c r="M12" s="2">
        <f t="shared" si="1"/>
        <v>100000</v>
      </c>
    </row>
    <row r="13" spans="1:13" x14ac:dyDescent="0.45">
      <c r="A13">
        <v>112082</v>
      </c>
      <c r="B13">
        <v>23452</v>
      </c>
      <c r="C13" t="s">
        <v>19</v>
      </c>
      <c r="D13">
        <v>2961</v>
      </c>
      <c r="E13" t="s">
        <v>32</v>
      </c>
      <c r="F13">
        <v>110</v>
      </c>
      <c r="G13" s="3">
        <v>44887</v>
      </c>
      <c r="H13" s="3">
        <v>46713</v>
      </c>
      <c r="I13" s="2">
        <f t="shared" si="0"/>
        <v>60</v>
      </c>
      <c r="J13">
        <v>0</v>
      </c>
      <c r="K13">
        <v>40000</v>
      </c>
      <c r="L13">
        <v>15000</v>
      </c>
      <c r="M13" s="2">
        <f t="shared" si="1"/>
        <v>200000</v>
      </c>
    </row>
    <row r="14" spans="1:13" x14ac:dyDescent="0.45">
      <c r="A14">
        <v>121149</v>
      </c>
      <c r="B14">
        <v>23452</v>
      </c>
      <c r="C14" t="s">
        <v>19</v>
      </c>
      <c r="D14">
        <v>2714</v>
      </c>
      <c r="E14" t="s">
        <v>33</v>
      </c>
      <c r="F14">
        <v>150</v>
      </c>
      <c r="G14" s="3">
        <v>44982</v>
      </c>
      <c r="H14" s="3">
        <v>45713</v>
      </c>
      <c r="I14" s="2">
        <f t="shared" si="0"/>
        <v>24</v>
      </c>
      <c r="J14">
        <v>0</v>
      </c>
      <c r="K14">
        <v>50000</v>
      </c>
      <c r="L14">
        <v>37859</v>
      </c>
      <c r="M14" s="2">
        <f t="shared" si="1"/>
        <v>100000</v>
      </c>
    </row>
    <row r="15" spans="1:13" x14ac:dyDescent="0.45">
      <c r="A15">
        <v>130216</v>
      </c>
      <c r="B15">
        <v>23452</v>
      </c>
      <c r="C15" t="s">
        <v>19</v>
      </c>
      <c r="D15">
        <v>2467</v>
      </c>
      <c r="E15" t="s">
        <v>34</v>
      </c>
      <c r="F15">
        <v>110</v>
      </c>
      <c r="G15" s="3">
        <v>45089</v>
      </c>
      <c r="H15" s="3">
        <v>46550</v>
      </c>
      <c r="I15" s="2">
        <f t="shared" si="0"/>
        <v>48</v>
      </c>
      <c r="J15">
        <v>2342</v>
      </c>
      <c r="K15">
        <v>35000</v>
      </c>
      <c r="L15">
        <v>120342</v>
      </c>
      <c r="M15" s="2">
        <f t="shared" si="1"/>
        <v>140000</v>
      </c>
    </row>
    <row r="16" spans="1:13" x14ac:dyDescent="0.45">
      <c r="A16">
        <v>139283</v>
      </c>
      <c r="B16">
        <v>23452</v>
      </c>
      <c r="C16" t="s">
        <v>19</v>
      </c>
      <c r="D16">
        <v>2220</v>
      </c>
      <c r="E16" t="s">
        <v>35</v>
      </c>
      <c r="F16">
        <v>150</v>
      </c>
      <c r="G16" s="3">
        <v>45199</v>
      </c>
      <c r="H16" s="3">
        <v>46295</v>
      </c>
      <c r="I16" s="2">
        <f t="shared" si="0"/>
        <v>36</v>
      </c>
      <c r="J16">
        <v>1256</v>
      </c>
      <c r="K16">
        <v>15000</v>
      </c>
      <c r="L16">
        <v>23144</v>
      </c>
      <c r="M16" s="2">
        <f t="shared" si="1"/>
        <v>45000</v>
      </c>
    </row>
    <row r="17" spans="1:13" x14ac:dyDescent="0.45">
      <c r="A17">
        <v>148350</v>
      </c>
      <c r="B17">
        <v>50604</v>
      </c>
      <c r="C17" t="s">
        <v>54</v>
      </c>
      <c r="D17">
        <v>1973</v>
      </c>
      <c r="E17" t="s">
        <v>36</v>
      </c>
      <c r="F17">
        <v>110</v>
      </c>
      <c r="G17" s="3">
        <v>45280</v>
      </c>
      <c r="H17" s="3">
        <v>46741</v>
      </c>
      <c r="I17" s="2">
        <f t="shared" si="0"/>
        <v>48</v>
      </c>
      <c r="J17">
        <v>23</v>
      </c>
      <c r="K17">
        <v>20000</v>
      </c>
      <c r="L17">
        <v>123452</v>
      </c>
      <c r="M17" s="2">
        <f t="shared" si="1"/>
        <v>80000</v>
      </c>
    </row>
    <row r="18" spans="1:13" x14ac:dyDescent="0.45">
      <c r="A18">
        <v>157417</v>
      </c>
      <c r="B18">
        <v>50604</v>
      </c>
      <c r="C18" t="s">
        <v>54</v>
      </c>
      <c r="D18">
        <v>1726</v>
      </c>
      <c r="E18" t="s">
        <v>37</v>
      </c>
      <c r="F18">
        <v>150</v>
      </c>
      <c r="G18" s="3">
        <v>45366</v>
      </c>
      <c r="H18" s="3">
        <v>46096</v>
      </c>
      <c r="I18" s="2">
        <f t="shared" si="0"/>
        <v>24</v>
      </c>
      <c r="J18">
        <v>0</v>
      </c>
      <c r="K18">
        <v>55000</v>
      </c>
      <c r="L18">
        <v>124156</v>
      </c>
      <c r="M18" s="2">
        <f t="shared" si="1"/>
        <v>110000</v>
      </c>
    </row>
    <row r="19" spans="1:13" x14ac:dyDescent="0.45">
      <c r="A19">
        <v>166484</v>
      </c>
      <c r="B19">
        <v>50604</v>
      </c>
      <c r="C19" t="s">
        <v>54</v>
      </c>
      <c r="D19">
        <v>1479</v>
      </c>
      <c r="E19" t="s">
        <v>38</v>
      </c>
      <c r="F19">
        <v>110</v>
      </c>
      <c r="G19" s="3">
        <v>45474</v>
      </c>
      <c r="H19" s="3">
        <v>46569</v>
      </c>
      <c r="I19" s="2">
        <f t="shared" si="0"/>
        <v>36</v>
      </c>
      <c r="J19">
        <v>0</v>
      </c>
      <c r="K19">
        <v>25000</v>
      </c>
      <c r="L19">
        <v>125693</v>
      </c>
      <c r="M19" s="2">
        <f t="shared" si="1"/>
        <v>75000</v>
      </c>
    </row>
    <row r="20" spans="1:13" x14ac:dyDescent="0.45">
      <c r="A20">
        <v>175551</v>
      </c>
      <c r="B20">
        <v>50604</v>
      </c>
      <c r="C20" t="s">
        <v>54</v>
      </c>
      <c r="D20">
        <v>1232</v>
      </c>
      <c r="E20" t="s">
        <v>39</v>
      </c>
      <c r="F20">
        <v>150</v>
      </c>
      <c r="G20" s="3">
        <v>45089</v>
      </c>
      <c r="H20" s="3">
        <v>46305</v>
      </c>
      <c r="I20" s="2">
        <f>ROUND((H20-G20)/365*12,0)</f>
        <v>40</v>
      </c>
      <c r="J20">
        <v>0</v>
      </c>
      <c r="K20">
        <v>30000</v>
      </c>
      <c r="L20">
        <v>65000</v>
      </c>
      <c r="M20" s="2">
        <f t="shared" si="1"/>
        <v>100000</v>
      </c>
    </row>
    <row r="21" spans="1:13" x14ac:dyDescent="0.45">
      <c r="A21">
        <v>184618</v>
      </c>
      <c r="B21">
        <v>50604</v>
      </c>
      <c r="C21" t="s">
        <v>54</v>
      </c>
      <c r="D21">
        <v>985</v>
      </c>
      <c r="E21" t="s">
        <v>40</v>
      </c>
      <c r="F21">
        <v>110</v>
      </c>
      <c r="G21" s="1">
        <v>44562</v>
      </c>
      <c r="H21" s="3">
        <v>46407</v>
      </c>
      <c r="I21" s="2">
        <f t="shared" si="0"/>
        <v>61</v>
      </c>
      <c r="J21">
        <v>0</v>
      </c>
      <c r="K21">
        <v>25000</v>
      </c>
      <c r="L21">
        <v>214182</v>
      </c>
      <c r="M21" s="2">
        <f t="shared" si="1"/>
        <v>127083.33333333333</v>
      </c>
    </row>
    <row r="22" spans="1:13" x14ac:dyDescent="0.45">
      <c r="A22">
        <v>193685</v>
      </c>
      <c r="B22">
        <v>9876</v>
      </c>
      <c r="C22" t="s">
        <v>14</v>
      </c>
      <c r="D22">
        <v>738</v>
      </c>
      <c r="E22" t="s">
        <v>41</v>
      </c>
      <c r="F22">
        <v>150</v>
      </c>
      <c r="G22" s="1">
        <v>45000</v>
      </c>
      <c r="H22" s="3">
        <v>46482</v>
      </c>
      <c r="I22" s="2">
        <f t="shared" si="0"/>
        <v>49</v>
      </c>
      <c r="J22">
        <v>0</v>
      </c>
      <c r="K22">
        <v>40000</v>
      </c>
      <c r="L22">
        <v>10324</v>
      </c>
      <c r="M22" s="2">
        <f t="shared" si="1"/>
        <v>163333.33333333331</v>
      </c>
    </row>
    <row r="23" spans="1:13" x14ac:dyDescent="0.45">
      <c r="A23">
        <v>202752</v>
      </c>
      <c r="B23">
        <v>9876</v>
      </c>
      <c r="C23" t="s">
        <v>14</v>
      </c>
      <c r="D23">
        <v>491</v>
      </c>
      <c r="E23" t="s">
        <v>42</v>
      </c>
      <c r="F23">
        <v>110</v>
      </c>
      <c r="G23" s="3">
        <v>44002</v>
      </c>
      <c r="H23" s="3">
        <v>46249</v>
      </c>
      <c r="I23" s="2">
        <f t="shared" si="0"/>
        <v>74</v>
      </c>
      <c r="J23">
        <v>0</v>
      </c>
      <c r="K23">
        <v>50000</v>
      </c>
      <c r="L23">
        <v>120342</v>
      </c>
      <c r="M23" s="2">
        <f t="shared" si="1"/>
        <v>308333.33333333337</v>
      </c>
    </row>
    <row r="24" spans="1:13" x14ac:dyDescent="0.45">
      <c r="A24">
        <v>211819</v>
      </c>
      <c r="B24">
        <v>9876</v>
      </c>
      <c r="C24" t="s">
        <v>14</v>
      </c>
      <c r="D24">
        <v>244</v>
      </c>
      <c r="E24" t="s">
        <v>43</v>
      </c>
      <c r="F24">
        <v>150</v>
      </c>
      <c r="G24" s="3">
        <v>44089</v>
      </c>
      <c r="H24" s="3">
        <v>46692</v>
      </c>
      <c r="I24" s="2">
        <f t="shared" si="0"/>
        <v>86</v>
      </c>
      <c r="J24">
        <v>0</v>
      </c>
      <c r="K24">
        <v>35000</v>
      </c>
      <c r="L24">
        <v>23144</v>
      </c>
      <c r="M24" s="2">
        <f t="shared" si="1"/>
        <v>250833.33333333334</v>
      </c>
    </row>
    <row r="25" spans="1:13" x14ac:dyDescent="0.45">
      <c r="A25">
        <v>220886</v>
      </c>
      <c r="B25">
        <v>9876</v>
      </c>
      <c r="C25" t="s">
        <v>14</v>
      </c>
      <c r="D25">
        <v>3</v>
      </c>
      <c r="E25" t="s">
        <v>44</v>
      </c>
      <c r="F25">
        <v>110</v>
      </c>
      <c r="G25" s="3">
        <v>44206</v>
      </c>
      <c r="H25" s="3">
        <v>46446</v>
      </c>
      <c r="I25" s="2">
        <f t="shared" si="0"/>
        <v>74</v>
      </c>
      <c r="J25">
        <v>0</v>
      </c>
      <c r="K25">
        <v>15000</v>
      </c>
      <c r="L25">
        <v>123452</v>
      </c>
      <c r="M25" s="2">
        <f t="shared" si="1"/>
        <v>92500</v>
      </c>
    </row>
    <row r="26" spans="1:13" x14ac:dyDescent="0.45">
      <c r="A26">
        <v>229953</v>
      </c>
      <c r="B26">
        <v>9876</v>
      </c>
      <c r="C26" t="s">
        <v>14</v>
      </c>
      <c r="D26">
        <v>4</v>
      </c>
      <c r="E26" t="s">
        <v>45</v>
      </c>
      <c r="F26">
        <v>150</v>
      </c>
      <c r="G26" s="3">
        <v>44306</v>
      </c>
      <c r="H26" s="3">
        <v>46548</v>
      </c>
      <c r="I26" s="2">
        <f t="shared" si="0"/>
        <v>74</v>
      </c>
      <c r="J26">
        <v>0</v>
      </c>
      <c r="K26">
        <v>20000</v>
      </c>
      <c r="L26">
        <v>124156</v>
      </c>
      <c r="M26" s="2">
        <f t="shared" si="1"/>
        <v>123333.33333333334</v>
      </c>
    </row>
    <row r="27" spans="1:13" x14ac:dyDescent="0.45">
      <c r="A27">
        <v>239020</v>
      </c>
      <c r="B27">
        <v>37028</v>
      </c>
      <c r="C27" t="s">
        <v>53</v>
      </c>
      <c r="D27">
        <v>436</v>
      </c>
      <c r="E27" t="s">
        <v>46</v>
      </c>
      <c r="F27">
        <v>110</v>
      </c>
      <c r="G27" s="3">
        <v>44402</v>
      </c>
      <c r="H27" s="3">
        <v>46655</v>
      </c>
      <c r="I27" s="2">
        <f t="shared" si="0"/>
        <v>74</v>
      </c>
      <c r="J27">
        <v>0</v>
      </c>
      <c r="K27">
        <v>55000</v>
      </c>
      <c r="L27">
        <v>125693</v>
      </c>
      <c r="M27" s="2">
        <f t="shared" si="1"/>
        <v>339166.66666666669</v>
      </c>
    </row>
    <row r="28" spans="1:13" x14ac:dyDescent="0.45">
      <c r="A28">
        <v>248087</v>
      </c>
      <c r="B28">
        <v>37028</v>
      </c>
      <c r="C28" t="s">
        <v>53</v>
      </c>
      <c r="D28">
        <v>457345</v>
      </c>
      <c r="E28" t="s">
        <v>47</v>
      </c>
      <c r="F28">
        <v>150</v>
      </c>
      <c r="G28" s="3">
        <v>44505</v>
      </c>
      <c r="H28" s="3">
        <v>46736</v>
      </c>
      <c r="I28" s="2">
        <f t="shared" si="0"/>
        <v>73</v>
      </c>
      <c r="J28">
        <v>0</v>
      </c>
      <c r="K28">
        <v>25000</v>
      </c>
      <c r="L28">
        <v>65000</v>
      </c>
      <c r="M28" s="2">
        <f t="shared" si="1"/>
        <v>152083.33333333331</v>
      </c>
    </row>
    <row r="29" spans="1:13" x14ac:dyDescent="0.45">
      <c r="A29">
        <v>257154</v>
      </c>
      <c r="B29">
        <v>37028</v>
      </c>
      <c r="C29" t="s">
        <v>53</v>
      </c>
      <c r="D29">
        <v>3424</v>
      </c>
      <c r="E29" t="s">
        <v>48</v>
      </c>
      <c r="F29">
        <v>110</v>
      </c>
      <c r="G29" s="3">
        <v>44607</v>
      </c>
      <c r="H29" s="3">
        <v>46752</v>
      </c>
      <c r="I29" s="2">
        <f t="shared" si="0"/>
        <v>71</v>
      </c>
      <c r="J29">
        <v>0</v>
      </c>
      <c r="K29">
        <v>30000</v>
      </c>
      <c r="L29">
        <v>214182</v>
      </c>
      <c r="M29" s="2">
        <f t="shared" si="1"/>
        <v>177500</v>
      </c>
    </row>
    <row r="30" spans="1:13" x14ac:dyDescent="0.45">
      <c r="A30">
        <v>266221</v>
      </c>
      <c r="B30">
        <v>37028</v>
      </c>
      <c r="C30" t="s">
        <v>53</v>
      </c>
      <c r="D30">
        <v>2531</v>
      </c>
      <c r="E30" t="s">
        <v>49</v>
      </c>
      <c r="F30">
        <v>150</v>
      </c>
      <c r="G30" s="3">
        <v>44682</v>
      </c>
      <c r="H30" s="3">
        <v>46752</v>
      </c>
      <c r="I30" s="2">
        <f t="shared" si="0"/>
        <v>68</v>
      </c>
      <c r="J30">
        <v>0</v>
      </c>
      <c r="K30">
        <v>25000</v>
      </c>
      <c r="L30">
        <v>10324</v>
      </c>
      <c r="M30" s="2">
        <f t="shared" si="1"/>
        <v>141666.66666666669</v>
      </c>
    </row>
    <row r="31" spans="1:13" x14ac:dyDescent="0.45">
      <c r="A31">
        <v>275288</v>
      </c>
      <c r="B31">
        <v>37028</v>
      </c>
      <c r="C31" t="s">
        <v>53</v>
      </c>
      <c r="D31">
        <v>1341</v>
      </c>
      <c r="E31" t="s">
        <v>50</v>
      </c>
      <c r="F31">
        <v>110</v>
      </c>
      <c r="G31" s="3">
        <v>44783</v>
      </c>
      <c r="H31" s="3">
        <v>46752</v>
      </c>
      <c r="I31" s="2">
        <f t="shared" si="0"/>
        <v>65</v>
      </c>
      <c r="J31">
        <v>0</v>
      </c>
      <c r="K31">
        <v>40000</v>
      </c>
      <c r="L31">
        <v>124156</v>
      </c>
      <c r="M31" s="2">
        <f t="shared" si="1"/>
        <v>216666.66666666669</v>
      </c>
    </row>
    <row r="32" spans="1:13" x14ac:dyDescent="0.45">
      <c r="A32">
        <v>284355</v>
      </c>
      <c r="B32">
        <v>37028</v>
      </c>
      <c r="C32" t="s">
        <v>53</v>
      </c>
      <c r="D32">
        <v>21342</v>
      </c>
      <c r="E32" t="s">
        <v>51</v>
      </c>
      <c r="F32">
        <v>150</v>
      </c>
      <c r="G32" s="3">
        <v>44887</v>
      </c>
      <c r="H32" s="3">
        <v>46752</v>
      </c>
      <c r="I32" s="2">
        <f t="shared" si="0"/>
        <v>61</v>
      </c>
      <c r="J32">
        <v>0</v>
      </c>
      <c r="K32">
        <v>50000</v>
      </c>
      <c r="L32">
        <v>125693</v>
      </c>
      <c r="M32" s="2">
        <f t="shared" si="1"/>
        <v>254166.66666666666</v>
      </c>
    </row>
    <row r="33" spans="1:13" x14ac:dyDescent="0.45">
      <c r="A33">
        <v>293422</v>
      </c>
      <c r="B33">
        <v>50604</v>
      </c>
      <c r="C33" t="s">
        <v>54</v>
      </c>
      <c r="D33">
        <v>346</v>
      </c>
      <c r="E33" t="s">
        <v>52</v>
      </c>
      <c r="F33">
        <v>150</v>
      </c>
      <c r="G33" s="3">
        <v>44982</v>
      </c>
      <c r="H33" s="3">
        <v>46752</v>
      </c>
      <c r="I33" s="2">
        <f t="shared" si="0"/>
        <v>58</v>
      </c>
      <c r="J33">
        <v>0</v>
      </c>
      <c r="K33">
        <v>35000</v>
      </c>
      <c r="L33">
        <v>65000</v>
      </c>
      <c r="M33" s="2">
        <f t="shared" si="1"/>
        <v>169166.66666666666</v>
      </c>
    </row>
    <row r="34" spans="1:13" x14ac:dyDescent="0.45">
      <c r="G34" s="3"/>
      <c r="H34" s="3"/>
      <c r="I34" s="2"/>
      <c r="M34" s="2"/>
    </row>
    <row r="35" spans="1:13" x14ac:dyDescent="0.45">
      <c r="G35" s="3"/>
      <c r="H35" s="3"/>
      <c r="I35" s="2"/>
      <c r="M35" s="2"/>
    </row>
    <row r="36" spans="1:13" x14ac:dyDescent="0.45">
      <c r="G36" s="3"/>
      <c r="H36" s="3"/>
      <c r="I36" s="2"/>
      <c r="M36" s="2"/>
    </row>
    <row r="37" spans="1:13" x14ac:dyDescent="0.45">
      <c r="G37" s="3"/>
      <c r="H37" s="3"/>
      <c r="I37" s="2"/>
      <c r="M37" s="2"/>
    </row>
    <row r="38" spans="1:13" x14ac:dyDescent="0.45">
      <c r="G38" s="3"/>
      <c r="H38" s="3"/>
      <c r="I38" s="2"/>
      <c r="M38" s="2"/>
    </row>
    <row r="39" spans="1:13" x14ac:dyDescent="0.45">
      <c r="I39" s="2"/>
      <c r="M39" s="2"/>
    </row>
    <row r="40" spans="1:13" x14ac:dyDescent="0.45">
      <c r="I40" s="2"/>
      <c r="M40" s="2"/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Forecast</vt:lpstr>
      <vt:lpstr>Vehicle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Engin Ulker</dc:creator>
  <cp:lastModifiedBy>Engin Ulker</cp:lastModifiedBy>
  <dcterms:created xsi:type="dcterms:W3CDTF">2024-08-26T19:30:49Z</dcterms:created>
  <dcterms:modified xsi:type="dcterms:W3CDTF">2024-08-28T02:17:19Z</dcterms:modified>
</cp:coreProperties>
</file>