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sktop\Master of Data Science - UoA\Datathon\"/>
    </mc:Choice>
  </mc:AlternateContent>
  <xr:revisionPtr revIDLastSave="0" documentId="13_ncr:1_{713CCEEA-820A-4DBC-AF60-6729722BE10E}" xr6:coauthVersionLast="47" xr6:coauthVersionMax="47" xr10:uidLastSave="{00000000-0000-0000-0000-000000000000}"/>
  <bookViews>
    <workbookView xWindow="-110" yWindow="-110" windowWidth="25820" windowHeight="15500" activeTab="1" xr2:uid="{B8873715-DDF3-4B00-844B-82E399C3542D}"/>
  </bookViews>
  <sheets>
    <sheet name="Team Overview" sheetId="2" r:id="rId1"/>
    <sheet name="MVP Requirements + Design" sheetId="1" r:id="rId2"/>
    <sheet name="Data Model" sheetId="7" r:id="rId3"/>
    <sheet name="Project Plan" sheetId="3" r:id="rId4"/>
    <sheet name="Risk Matrix" sheetId="4" r:id="rId5"/>
    <sheet name="Team votes" sheetId="5" r:id="rId6"/>
    <sheet name="Tasks" sheetId="6" r:id="rId7"/>
    <sheet name="Sheet2" sheetId="9" r:id="rId8"/>
    <sheet name="Sheet3" sheetId="10" r:id="rId9"/>
  </sheets>
  <externalReferences>
    <externalReference r:id="rId10"/>
  </externalReferences>
  <definedNames>
    <definedName name="_xlnm._FilterDatabase" localSheetId="7" hidden="1">Sheet2!$A$1:$M$38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" i="10" l="1"/>
  <c r="E6" i="10"/>
  <c r="D6" i="10"/>
  <c r="C6" i="10"/>
  <c r="B6" i="10"/>
  <c r="F5" i="10"/>
  <c r="E5" i="10"/>
  <c r="D5" i="10"/>
  <c r="C5" i="10"/>
  <c r="B5" i="10"/>
  <c r="F4" i="10"/>
  <c r="E4" i="10"/>
  <c r="D4" i="10"/>
  <c r="C4" i="10"/>
  <c r="B4" i="10"/>
  <c r="F3" i="10"/>
  <c r="E3" i="10"/>
  <c r="D3" i="10"/>
  <c r="C3" i="10"/>
  <c r="B3" i="10"/>
  <c r="F2" i="10"/>
  <c r="E2" i="10"/>
  <c r="D2" i="10"/>
  <c r="C2" i="10"/>
  <c r="B2" i="10"/>
  <c r="H3" i="9"/>
  <c r="I3" i="9" s="1"/>
  <c r="H4" i="9"/>
  <c r="I4" i="9" s="1"/>
  <c r="H5" i="9"/>
  <c r="I5" i="9" s="1"/>
  <c r="H6" i="9"/>
  <c r="I6" i="9" s="1"/>
  <c r="H7" i="9"/>
  <c r="I7" i="9" s="1"/>
  <c r="H8" i="9"/>
  <c r="I8" i="9" s="1"/>
  <c r="H9" i="9"/>
  <c r="I9" i="9" s="1"/>
  <c r="H10" i="9"/>
  <c r="I10" i="9" s="1"/>
  <c r="H11" i="9"/>
  <c r="I11" i="9" s="1"/>
  <c r="H12" i="9"/>
  <c r="I12" i="9" s="1"/>
  <c r="H13" i="9"/>
  <c r="I13" i="9" s="1"/>
  <c r="H14" i="9"/>
  <c r="I14" i="9" s="1"/>
  <c r="H15" i="9"/>
  <c r="I15" i="9" s="1"/>
  <c r="H16" i="9"/>
  <c r="I16" i="9" s="1"/>
  <c r="H17" i="9"/>
  <c r="I17" i="9" s="1"/>
  <c r="H18" i="9"/>
  <c r="I18" i="9" s="1"/>
  <c r="H19" i="9"/>
  <c r="I19" i="9" s="1"/>
  <c r="H20" i="9"/>
  <c r="I20" i="9" s="1"/>
  <c r="H21" i="9"/>
  <c r="I21" i="9" s="1"/>
  <c r="H22" i="9"/>
  <c r="I22" i="9" s="1"/>
  <c r="H23" i="9"/>
  <c r="I23" i="9" s="1"/>
  <c r="H24" i="9"/>
  <c r="I24" i="9" s="1"/>
  <c r="H25" i="9"/>
  <c r="I25" i="9" s="1"/>
  <c r="H26" i="9"/>
  <c r="I26" i="9" s="1"/>
  <c r="H27" i="9"/>
  <c r="I27" i="9" s="1"/>
  <c r="H28" i="9"/>
  <c r="I28" i="9" s="1"/>
  <c r="H29" i="9"/>
  <c r="I29" i="9" s="1"/>
  <c r="H30" i="9"/>
  <c r="I30" i="9" s="1"/>
  <c r="H31" i="9"/>
  <c r="I31" i="9" s="1"/>
  <c r="H32" i="9"/>
  <c r="I32" i="9" s="1"/>
  <c r="H33" i="9"/>
  <c r="I33" i="9" s="1"/>
  <c r="H34" i="9"/>
  <c r="I34" i="9" s="1"/>
  <c r="H35" i="9"/>
  <c r="I35" i="9" s="1"/>
  <c r="H36" i="9"/>
  <c r="I36" i="9" s="1"/>
  <c r="H37" i="9"/>
  <c r="I37" i="9" s="1"/>
  <c r="H38" i="9"/>
  <c r="I38" i="9" s="1"/>
  <c r="H2" i="9"/>
  <c r="I2" i="9" s="1"/>
</calcChain>
</file>

<file path=xl/sharedStrings.xml><?xml version="1.0" encoding="utf-8"?>
<sst xmlns="http://schemas.openxmlformats.org/spreadsheetml/2006/main" count="781" uniqueCount="455">
  <si>
    <t>MoScoW</t>
  </si>
  <si>
    <t>pdf extracted to csv/json</t>
  </si>
  <si>
    <t>csv pushed to snowflake env via CI CD pipeline (cloud engineer)</t>
  </si>
  <si>
    <t>AWS Bedrock finds insights from the data</t>
  </si>
  <si>
    <t>unstructured pdf google, (word docs)</t>
  </si>
  <si>
    <t>Assumptions (pdf )</t>
  </si>
  <si>
    <t>court</t>
  </si>
  <si>
    <t>food</t>
  </si>
  <si>
    <t>healthcare</t>
  </si>
  <si>
    <t>financial data</t>
  </si>
  <si>
    <t>Simon</t>
  </si>
  <si>
    <t>Minh</t>
  </si>
  <si>
    <t>Greg</t>
  </si>
  <si>
    <t>Radiya</t>
  </si>
  <si>
    <t>Sam</t>
  </si>
  <si>
    <t>Anchit</t>
  </si>
  <si>
    <r>
      <rPr>
        <b/>
        <sz val="11"/>
        <color theme="1"/>
        <rFont val="Calibri"/>
        <family val="2"/>
        <scheme val="minor"/>
      </rPr>
      <t>Sample insights:</t>
    </r>
    <r>
      <rPr>
        <sz val="11"/>
        <color theme="1"/>
        <rFont val="Calibri"/>
        <family val="2"/>
        <scheme val="minor"/>
      </rPr>
      <t xml:space="preserve">
duration each case takes (average) - based on case details
how many times judge can change
number of cases
type of case (criminal vs corporate vs civil)
TDB (Greg + Radiya)
</t>
    </r>
  </si>
  <si>
    <t>Requirements (Team name: 6GRAMSS)</t>
  </si>
  <si>
    <t xml:space="preserve">Raw dataset in form of PDFs (unstructured data/text - court data) will be uploaded to UI </t>
  </si>
  <si>
    <t>structured data will be pushed to Snowflake environment</t>
  </si>
  <si>
    <t>Role</t>
  </si>
  <si>
    <t>GitHub</t>
  </si>
  <si>
    <t>Anchitsood2021</t>
  </si>
  <si>
    <t>Simonswlin</t>
  </si>
  <si>
    <t>engleangs</t>
  </si>
  <si>
    <t>ysadore</t>
  </si>
  <si>
    <t>RadiyaBintaReza</t>
  </si>
  <si>
    <t>Name</t>
  </si>
  <si>
    <t>HienMing58</t>
  </si>
  <si>
    <t>sentimental analysis</t>
  </si>
  <si>
    <t>classification of outcome prediction</t>
  </si>
  <si>
    <t>Task</t>
  </si>
  <si>
    <t>Task Owner</t>
  </si>
  <si>
    <t xml:space="preserve">build dashboard </t>
  </si>
  <si>
    <t>Secondary Owner</t>
  </si>
  <si>
    <t>Build UI for dropping Pdf (UI creation)</t>
  </si>
  <si>
    <t>GitHub configuration, creating pipeline for Snowflake, pushing of queries to Snowflake</t>
  </si>
  <si>
    <t>ETL Implementation- extract data from pdf - structured data(prompt eng) and convert to structured format (output in csv/json format) - Prompt Engineering</t>
  </si>
  <si>
    <t>configuring pipeline for Converted file to be pushed to Snowflake env</t>
  </si>
  <si>
    <t>Generate insights from data</t>
  </si>
  <si>
    <t>Data</t>
  </si>
  <si>
    <t>Project Manager/ Sol Designer</t>
  </si>
  <si>
    <t>Data Engineer</t>
  </si>
  <si>
    <t>Data Scientist</t>
  </si>
  <si>
    <t>Data Analyst</t>
  </si>
  <si>
    <t>Cloud Engineer</t>
  </si>
  <si>
    <r>
      <t xml:space="preserve">Choose either a financial data/ </t>
    </r>
    <r>
      <rPr>
        <b/>
        <i/>
        <u/>
        <sz val="11"/>
        <color theme="1"/>
        <rFont val="Calibri"/>
        <family val="2"/>
        <scheme val="minor"/>
      </rPr>
      <t>court data</t>
    </r>
    <r>
      <rPr>
        <sz val="11"/>
        <color theme="1"/>
        <rFont val="Calibri"/>
        <family val="2"/>
        <scheme val="minor"/>
      </rPr>
      <t>/ healthcare documents/food data/ academic data, find relevant documents, and load them into  Snowflake. Build a proof of concept that extracts useful  information into a structured format. Make each result traceable to its source document and supporting text.</t>
    </r>
  </si>
  <si>
    <t>Must Have</t>
  </si>
  <si>
    <t>PDF document will be pushed to Snowflake environment</t>
  </si>
  <si>
    <t xml:space="preserve">From a user interface, raw dataset in the form of PDFs (unstructured data/text - court data) will be uploaded to UI. </t>
  </si>
  <si>
    <t>dataset will be converted from unstructured text format to structured format</t>
  </si>
  <si>
    <r>
      <t xml:space="preserve">Raw dataset will then be converted from unstructured text format  to </t>
    </r>
    <r>
      <rPr>
        <sz val="11"/>
        <color rgb="FFFF0000"/>
        <rFont val="Calibri"/>
        <family val="2"/>
        <scheme val="minor"/>
      </rPr>
      <t>structured format in csv or json</t>
    </r>
  </si>
  <si>
    <t>Structured data will be pushed to Snowflake environment.</t>
  </si>
  <si>
    <t>Generate insights and/or visualizations and/or recommendations from the data captured in Snowflake environment.</t>
  </si>
  <si>
    <t>Generate recommendations from data</t>
  </si>
  <si>
    <r>
      <rPr>
        <b/>
        <sz val="11"/>
        <color theme="1"/>
        <rFont val="Calibri"/>
        <family val="2"/>
        <scheme val="minor"/>
      </rPr>
      <t>Sample insights:</t>
    </r>
    <r>
      <rPr>
        <sz val="11"/>
        <color theme="1"/>
        <rFont val="Calibri"/>
        <family val="2"/>
        <scheme val="minor"/>
      </rPr>
      <t xml:space="preserve">
duration each case takes (average) - based on case details
how many times judge can change
number of cases
type of case (criminal vs corporate vs civil)
More TBD (Greg + Radiya)</t>
    </r>
  </si>
  <si>
    <t>Must Have/ Could Have</t>
  </si>
  <si>
    <t>Tshirt sizing of US and tasks</t>
  </si>
  <si>
    <t>PDFs (as raw dataset) are taken from courtsofnz.govt.nz (High Court)
Link: https://www.courtsofnz.govt.nz/judgments/high-court</t>
  </si>
  <si>
    <t>Table</t>
  </si>
  <si>
    <t>Case</t>
  </si>
  <si>
    <t>Table Description</t>
  </si>
  <si>
    <t>Parent entity for a case</t>
  </si>
  <si>
    <t>Field</t>
  </si>
  <si>
    <t>Type</t>
  </si>
  <si>
    <t>Qualifiers</t>
  </si>
  <si>
    <t>Comments</t>
  </si>
  <si>
    <t>Description</t>
  </si>
  <si>
    <t>case_id</t>
  </si>
  <si>
    <t>int</t>
  </si>
  <si>
    <t>not null</t>
  </si>
  <si>
    <t>PK</t>
  </si>
  <si>
    <t>Our internal reference</t>
  </si>
  <si>
    <t>jdo_file_reference</t>
  </si>
  <si>
    <t>varchar</t>
  </si>
  <si>
    <t>File Number format currently unknown</t>
  </si>
  <si>
    <t>The case reference number (external)</t>
  </si>
  <si>
    <t>location_id</t>
  </si>
  <si>
    <t>FK location</t>
  </si>
  <si>
    <t>The location this case is heard at</t>
  </si>
  <si>
    <t>court_id</t>
  </si>
  <si>
    <t>FK court</t>
  </si>
  <si>
    <t>The court this case is heard at</t>
  </si>
  <si>
    <t>Location</t>
  </si>
  <si>
    <t>The Location of a case. May require expanding</t>
  </si>
  <si>
    <t>location_name</t>
  </si>
  <si>
    <t>Location name</t>
  </si>
  <si>
    <t>Court</t>
  </si>
  <si>
    <t>Type of Court (Supreme, District, etc)</t>
  </si>
  <si>
    <t>court_name</t>
  </si>
  <si>
    <t>The name of this court</t>
  </si>
  <si>
    <t>Decision</t>
  </si>
  <si>
    <t>An individual decision within a case. Many to one with Case</t>
  </si>
  <si>
    <t>decision_id</t>
  </si>
  <si>
    <t>id</t>
  </si>
  <si>
    <t>FK case</t>
  </si>
  <si>
    <t>The case this decision was made against</t>
  </si>
  <si>
    <t>decision_date</t>
  </si>
  <si>
    <t>date</t>
  </si>
  <si>
    <t>The date of the decision</t>
  </si>
  <si>
    <t>judge_id</t>
  </si>
  <si>
    <t>FK judge</t>
  </si>
  <si>
    <t>The judge responsible for this decision</t>
  </si>
  <si>
    <t>Judge</t>
  </si>
  <si>
    <t>Records the legal official presiding on a decision. Assumption: one judge per decision</t>
  </si>
  <si>
    <t>judge_name</t>
  </si>
  <si>
    <t>The name of judge or presiding officer</t>
  </si>
  <si>
    <t>Decision_Type</t>
  </si>
  <si>
    <t>The class of judgement reached on a decision</t>
  </si>
  <si>
    <t>decision_type_id</t>
  </si>
  <si>
    <t>The type of decision. Enumeration unknown.</t>
  </si>
  <si>
    <t>Citation</t>
  </si>
  <si>
    <t>A previous case cited in a decision</t>
  </si>
  <si>
    <t>citation_id</t>
  </si>
  <si>
    <t>citation</t>
  </si>
  <si>
    <t>The citation. May need to expand this field as I don't know how citations work yet</t>
  </si>
  <si>
    <t>MTM_Citation_decision</t>
  </si>
  <si>
    <t>A many-to-many table between citations and decisions</t>
  </si>
  <si>
    <t>citation_decision_id</t>
  </si>
  <si>
    <t>FK</t>
  </si>
  <si>
    <t>MTM_Counsel_decision</t>
  </si>
  <si>
    <t>A many-to-many table between counsel and decisions</t>
  </si>
  <si>
    <t>counsel_decision_id</t>
  </si>
  <si>
    <t>counsel_id</t>
  </si>
  <si>
    <t>Counsel</t>
  </si>
  <si>
    <t>A legal representative serving one of the parties</t>
  </si>
  <si>
    <t>counsel_name</t>
  </si>
  <si>
    <t>The counsel's name</t>
  </si>
  <si>
    <t>Party</t>
  </si>
  <si>
    <t>One of the plaintiffs etc in the case</t>
  </si>
  <si>
    <t>party_id</t>
  </si>
  <si>
    <t>party_name</t>
  </si>
  <si>
    <t>The name of this party</t>
  </si>
  <si>
    <t>position_id</t>
  </si>
  <si>
    <t>Position</t>
  </si>
  <si>
    <t>Whether a party is a defendant, accuser etc</t>
  </si>
  <si>
    <t>position_name</t>
  </si>
  <si>
    <t>What role this party is taking in the court</t>
  </si>
  <si>
    <t>MTM_Counsel_party</t>
  </si>
  <si>
    <t>A many-to-many table between counsel and party</t>
  </si>
  <si>
    <t>counsel_party_id</t>
  </si>
  <si>
    <t>The decision this counsel is representing this party in</t>
  </si>
  <si>
    <t>MTM_party_case</t>
  </si>
  <si>
    <t>A many-to-many table between party and case</t>
  </si>
  <si>
    <t>party_case_id</t>
  </si>
  <si>
    <t xml:space="preserve">Data Model Documentation </t>
  </si>
  <si>
    <t>Modelling Assumptions</t>
  </si>
  <si>
    <t>A case can have multiple decisions in it</t>
  </si>
  <si>
    <t>A case will be heard in one court and one location only</t>
  </si>
  <si>
    <t>A decision will have only one legal officer presiding over it (possibly dubious)</t>
  </si>
  <si>
    <t>Multiple citations can be made in a single decision</t>
  </si>
  <si>
    <t>A decision can have multiple counsels engaged in it, and a counsel might be engaged in many decisions (ie, multiple decisions over the same case</t>
  </si>
  <si>
    <t>A counsel need not be engaged for all the decisions in a case</t>
  </si>
  <si>
    <t>A party can be engaged in multiple cases, and multiple case can have multiple parties engaged in it (ie, defendant and accuser)</t>
  </si>
  <si>
    <t>A counsel can be represent multiple parties, and a party might be represented by multiple counsels</t>
  </si>
  <si>
    <t>Data model details have been captured in "Data Model" sheet with below assumptions.
Modelling Assumptions:
A case can have multiple decisions in it
A case will be heard in one court and one location only
A decision will have only one legal officer presiding over it (possibly dubious)
Multiple citations can be made in a single decision
A decision can have multiple counsels engaged in it, and a counsel might be engaged in many decisions (ie, multiple decisions over the same case
A counsel need not be engaged for all the decisions in a case
A party can be engaged in multiple cases, and multiple case can have multiple parties engaged in it (ie, defendant and accuser)
A counsel can be represent multiple parties, and a party might be represented by multiple counsels</t>
  </si>
  <si>
    <t xml:space="preserve">Create 
requirement document 
project plan
roadmap
JIRA task board
Risk register documents
</t>
  </si>
  <si>
    <t>refine requirements</t>
  </si>
  <si>
    <t>technical tasks and feasibilities</t>
  </si>
  <si>
    <t>Create team tasks- ALL</t>
  </si>
  <si>
    <t>t-shirt sizing of tasks</t>
  </si>
  <si>
    <t>Status</t>
  </si>
  <si>
    <t>Owner</t>
  </si>
  <si>
    <t>Open</t>
  </si>
  <si>
    <t>Tracker</t>
  </si>
  <si>
    <t>Purpose</t>
  </si>
  <si>
    <t>Tasks</t>
  </si>
  <si>
    <t>Assign owner, sequence work and record done criteria</t>
  </si>
  <si>
    <t>RAID</t>
  </si>
  <si>
    <t>Manage risks, assumptions, issues and dependencies</t>
  </si>
  <si>
    <t>Risk metrics</t>
  </si>
  <si>
    <t>Measure release gates; leave actuals unmeasured until tested</t>
  </si>
  <si>
    <t>Start date</t>
  </si>
  <si>
    <t>Deadline</t>
  </si>
  <si>
    <t>25-Sep (11:30 am)</t>
  </si>
  <si>
    <t>23-Sep (7:00 pm)</t>
  </si>
  <si>
    <t>Project</t>
  </si>
  <si>
    <t>JIRA board</t>
  </si>
  <si>
    <t>https://team6gramss.atlassian.net/jira/software/projects/SCRUM/boards/1</t>
  </si>
  <si>
    <t>https://app.snowflake.com/ap-southeast-6.aws/tz25487/#/homepage</t>
  </si>
  <si>
    <t>https://github.com/engleangs/datathon/tree/main</t>
  </si>
  <si>
    <t>https://www.courtsofnz.govt.nz/judgments/high-court</t>
  </si>
  <si>
    <t>Court Judgments - Project Details</t>
  </si>
  <si>
    <t>Use case 3: Turn Court judgments into Structured insights</t>
  </si>
  <si>
    <t>In-Progress</t>
  </si>
  <si>
    <t>To be Started</t>
  </si>
  <si>
    <t>Complete</t>
  </si>
  <si>
    <t>On-hold/Cancelled</t>
  </si>
  <si>
    <t>Snowflake URL</t>
  </si>
  <si>
    <t>GitHub Repo</t>
  </si>
  <si>
    <t>Source PDFs</t>
  </si>
  <si>
    <t>UI Link for PDF</t>
  </si>
  <si>
    <t>Input source/pdf</t>
  </si>
  <si>
    <t>data - Google Drive</t>
  </si>
  <si>
    <t>resolve github workflow fix</t>
  </si>
  <si>
    <t>build ui</t>
  </si>
  <si>
    <t>to deploy streamlit ui to a local link that we can all use to input pdf files for analysis</t>
  </si>
  <si>
    <t>Targets for 13:00:00</t>
  </si>
  <si>
    <t>review project plan (updated)
start working on ETL( Review the code from Simon and Sam)
work on data format , review snowflake &amp; database schema (with Radiya and Greg)
Work with greg, radiya and Sam for the implementaiton</t>
  </si>
  <si>
    <t>fix dev Ops issue 
complete the ETL data extraction (work with Simon)</t>
  </si>
  <si>
    <t>finalize format for json, 
build scripts and sample data for sample visualizations</t>
  </si>
  <si>
    <t>(absent) was working on CI/CD pipeline</t>
  </si>
  <si>
    <t>Timeline</t>
  </si>
  <si>
    <t>- made ingestion agent in snowflake
- helped E Sam with access problems
- was mostly blocked on other things</t>
  </si>
  <si>
    <t>Test full process- WORKING DEMO</t>
  </si>
  <si>
    <t>Presentation</t>
  </si>
  <si>
    <t>24-Sep, 9 pm</t>
  </si>
  <si>
    <t>building visualizations and insights</t>
  </si>
  <si>
    <t>Extract from PDF document to structured data</t>
  </si>
  <si>
    <t>dbt implementation</t>
  </si>
  <si>
    <t>Build UI</t>
  </si>
  <si>
    <t>complete GitHub configuration</t>
  </si>
  <si>
    <t>24-Sep, 8 pm</t>
  </si>
  <si>
    <t>24-sep, 10 am</t>
  </si>
  <si>
    <t>24-sep, 3 pm</t>
  </si>
  <si>
    <t>ingestion pipeline</t>
  </si>
  <si>
    <t>greg</t>
  </si>
  <si>
    <t>db schema</t>
  </si>
  <si>
    <t>permissions</t>
  </si>
  <si>
    <t>front-end implementation - insights</t>
  </si>
  <si>
    <t>ETL and deployment pipeline</t>
  </si>
  <si>
    <t>Snowflake and dbt implementation</t>
  </si>
  <si>
    <t>In-progress</t>
  </si>
  <si>
    <t>24-sep, 7:30 pm</t>
  </si>
  <si>
    <t>To Be Started</t>
  </si>
  <si>
    <t>-</t>
  </si>
  <si>
    <t>Milestones</t>
  </si>
  <si>
    <t>ID</t>
  </si>
  <si>
    <t>Consequence / impact</t>
  </si>
  <si>
    <t>Likelihood (1–5)</t>
  </si>
  <si>
    <t>Impact (1–5)</t>
  </si>
  <si>
    <t>Score</t>
  </si>
  <si>
    <t>Rating</t>
  </si>
  <si>
    <t>Mitigation / action</t>
  </si>
  <si>
    <t>Trigger</t>
  </si>
  <si>
    <t>Contingency</t>
  </si>
  <si>
    <t>Linked tasks</t>
  </si>
  <si>
    <t>Raised</t>
  </si>
  <si>
    <t>Review by</t>
  </si>
  <si>
    <t>R01</t>
  </si>
  <si>
    <t>Risk</t>
  </si>
  <si>
    <t>Bedrock model access not granted, or blocked in the trial</t>
  </si>
  <si>
    <t>No LLM extraction; demo loses its AI component</t>
  </si>
  <si>
    <t>CE</t>
  </si>
  <si>
    <t>Test in the first hour (T05)</t>
  </si>
  <si>
    <t>No successful call by M1</t>
  </si>
  <si>
    <t>Cortex AI_COMPLETE (T26); last resort rules only</t>
  </si>
  <si>
    <t>R02</t>
  </si>
  <si>
    <t>LLM returns a submitted or comparator figure instead of the court's</t>
  </si>
  <si>
    <t>Wrong figures in charts; credibility with judges</t>
  </si>
  <si>
    <t>DS</t>
  </si>
  <si>
    <t>Court-determined-only prompt rule; required quote; arithmetic check</t>
  </si>
  <si>
    <t>Money-field accuracy &lt; 80% on gold set</t>
  </si>
  <si>
    <t>Route to REVIEW; narrow to 4 fields</t>
  </si>
  <si>
    <t>R03</t>
  </si>
  <si>
    <t>Scope creep: too many fields, pages or charts</t>
  </si>
  <si>
    <t>Must features unfinished</t>
  </si>
  <si>
    <t>PM</t>
  </si>
  <si>
    <t>MoSCoW priorities; feature freeze 09:30</t>
  </si>
  <si>
    <t>New feature proposed after M4</t>
  </si>
  <si>
    <t>Park it in the roadmap</t>
  </si>
  <si>
    <t>R04</t>
  </si>
  <si>
    <t>11:00 code deadline missed</t>
  </si>
  <si>
    <t>Code deliverable missed</t>
  </si>
  <si>
    <t>Milestones and timeboxes; freeze 90 min early</t>
  </si>
  <si>
    <t>M5 more than 1 h late</t>
  </si>
  <si>
    <t>Cut Should/Could tasks; demo on gold set</t>
  </si>
  <si>
    <t>R05</t>
  </si>
  <si>
    <t>Document variety breaks the rules (old layouts, pre-trial rulings, several defendants)</t>
  </si>
  <si>
    <t>Missing or wrong fields for some documents</t>
  </si>
  <si>
    <t>AE</t>
  </si>
  <si>
    <t>Classify type first; multi-defendant schema; test both layouts</t>
  </si>
  <si>
    <t>Rule accuracy &lt; 95% on gold set</t>
  </si>
  <si>
    <t>Send failing fields to LLM at REVIEW tier</t>
  </si>
  <si>
    <t>R06</t>
  </si>
  <si>
    <t>Text noise (footnotes, headers) breaks paragraphs and quotes</t>
  </si>
  <si>
    <t>More quotes fail verification; bigger review queue</t>
  </si>
  <si>
    <t>DE</t>
  </si>
  <si>
    <t>Tested cleaner; normalised quote matching</t>
  </si>
  <si>
    <t>&gt; 5% of quotes fail verification</t>
  </si>
  <si>
    <t>Fuzzy match; check neighbouring paragraphs</t>
  </si>
  <si>
    <t>R07</t>
  </si>
  <si>
    <t>Team cannot explain AI-generated code</t>
  </si>
  <si>
    <t>Judging penalty on code quality</t>
  </si>
  <si>
    <t>Owner reviews and explains every PR</t>
  </si>
  <si>
    <t>Reviewer cannot explain a PR</t>
  </si>
  <si>
    <t>Rewrite simpler before merging</t>
  </si>
  <si>
    <t>R08</t>
  </si>
  <si>
    <t>Live demo fails</t>
  </si>
  <si>
    <t>Weak demo and presentation score</t>
  </si>
  <si>
    <t>DA</t>
  </si>
  <si>
    <t>Pre-loaded data; two rehearsals</t>
  </si>
  <si>
    <t>Any failure in rehearsal</t>
  </si>
  <si>
    <t>Recorded video and screenshots</t>
  </si>
  <si>
    <t>R09</t>
  </si>
  <si>
    <t>Privacy: suppressed names or victim details exposed</t>
  </si>
  <si>
    <t>Privacy breach; responsible-AI score hit</t>
  </si>
  <si>
    <t>Keep redactions; never extract victim/witness details; flag suppression orders</t>
  </si>
  <si>
    <t>Non-defendant personal name in CORE</t>
  </si>
  <si>
    <t>Delete row; fix prompt</t>
  </si>
  <si>
    <t>R10</t>
  </si>
  <si>
    <t>Snowflake–S3 integration (IAM trust) takes too long</t>
  </si>
  <si>
    <t>Ingestion delayed; critical path slips</t>
  </si>
  <si>
    <t>Follow setup steps; 1 h timebox</t>
  </si>
  <si>
    <t>Not working at M1 + 30 min</t>
  </si>
  <si>
    <t>Internal stage via Snowsight upload</t>
  </si>
  <si>
    <t>R11</t>
  </si>
  <si>
    <t>Trial credits or compute limits reached</t>
  </si>
  <si>
    <t>Pipeline stops mid-run</t>
  </si>
  <si>
    <t>XS warehouse; 60 s auto-suspend; one LLM call per doc</t>
  </si>
  <si>
    <t>Credit use &gt; 50%</t>
  </si>
  <si>
    <t>Limit to gold set + 20 docs</t>
  </si>
  <si>
    <t>R12</t>
  </si>
  <si>
    <t>Small sample makes charts look like legal conclusions</t>
  </si>
  <si>
    <t>Misleading insights</t>
  </si>
  <si>
    <t>Show n on every chart; frame as method demo</t>
  </si>
  <si>
    <t>Chart group with n &lt; 5</t>
  </si>
  <si>
    <t>Show counts, hide averages</t>
  </si>
  <si>
    <t>R13</t>
  </si>
  <si>
    <t>Source website slow, or reuse terms unclear</t>
  </si>
  <si>
    <t>Fewer documents to analyse</t>
  </si>
  <si>
    <t>Download early in one batch; log source; attribute</t>
  </si>
  <si>
    <t>Downloads unfinished at M2</t>
  </si>
  <si>
    <t>Continue with minimum 20</t>
  </si>
  <si>
    <t>R14</t>
  </si>
  <si>
    <t>Merge conflicts break main</t>
  </si>
  <si>
    <t>Blocked merges; lost time</t>
  </si>
  <si>
    <t>Small PRs; CI on every PR; one owner per folder</t>
  </si>
  <si>
    <t>CI red on main &gt; 30 min</t>
  </si>
  <si>
    <t>Revert last merge</t>
  </si>
  <si>
    <t>R15</t>
  </si>
  <si>
    <t>A team member is unavailable</t>
  </si>
  <si>
    <t>Tasks stall</t>
  </si>
  <si>
    <t>Named backup per role</t>
  </si>
  <si>
    <t>Absent &gt; 1 h at a milestone</t>
  </si>
  <si>
    <t>Backup takes over the task</t>
  </si>
  <si>
    <t>A01</t>
  </si>
  <si>
    <t>Assumption</t>
  </si>
  <si>
    <t>Code deadline is 25 Sep 11:00 NZST; presentation later that day</t>
  </si>
  <si>
    <t>If wrong: Timeline must shift</t>
  </si>
  <si>
    <t>Confirm: Ask organisers (T03)</t>
  </si>
  <si>
    <t>A02</t>
  </si>
  <si>
    <t>Snowflake and AWS trial accounts come with admin rights</t>
  </si>
  <si>
    <t>If wrong: Setup blocked until access fixed</t>
  </si>
  <si>
    <t>Confirm: Confirmed at M1</t>
  </si>
  <si>
    <t>A03</t>
  </si>
  <si>
    <t>A Claude model is available on Bedrock in ap-southeast-2 or via cross-region inference</t>
  </si>
  <si>
    <t>If wrong: Switch to Cortex fallback</t>
  </si>
  <si>
    <t>Confirm: Test call (T05)</t>
  </si>
  <si>
    <t>A04</t>
  </si>
  <si>
    <t>Published judgments are public and anonymised; non-commercial PoC reuse with attribution is acceptable</t>
  </si>
  <si>
    <t>If wrong: Must change data source or restrict use</t>
  </si>
  <si>
    <t>Confirm: Check source site terms</t>
  </si>
  <si>
    <t>A05</t>
  </si>
  <si>
    <t>30–40 documents counts as a manageable sample</t>
  </si>
  <si>
    <t>If wrong: Scope of data must change</t>
  </si>
  <si>
    <t>A06</t>
  </si>
  <si>
    <t>Downloaded PDFs have a text layer, as all 7 samples do</t>
  </si>
  <si>
    <t>If wrong: OCR needed; out of scope</t>
  </si>
  <si>
    <t>Confirm: Font check on ingest</t>
  </si>
  <si>
    <t>A07</t>
  </si>
  <si>
    <t>GitHub is allowed for code; all compute stays in AWS and Snowflake</t>
  </si>
  <si>
    <t>If wrong: Code hosting must move</t>
  </si>
  <si>
    <t>Confirm: Organisers require GitHub</t>
  </si>
  <si>
    <t>A08</t>
  </si>
  <si>
    <t>Outputs are descriptive research, not legal advice</t>
  </si>
  <si>
    <t>If wrong: Legal framing must change</t>
  </si>
  <si>
    <t>Confirm: Disclaimer in app and deck</t>
  </si>
  <si>
    <t>A09</t>
  </si>
  <si>
    <t>The court states its final figures explicitly in the text</t>
  </si>
  <si>
    <t>If wrong: More values land in REVIEW</t>
  </si>
  <si>
    <t>Confirm: Gold-set labelling (T13)</t>
  </si>
  <si>
    <t>I01</t>
  </si>
  <si>
    <t>Issue</t>
  </si>
  <si>
    <t>2 of 7 samples are pre-trial rulings, not sentencing decisions</t>
  </si>
  <si>
    <t>No sentence fields for those documents</t>
  </si>
  <si>
    <t>Add document_type; fill sentence fields only for sentencing</t>
  </si>
  <si>
    <t>I02</t>
  </si>
  <si>
    <t>File names do not match citation numbers</t>
  </si>
  <si>
    <t>Wrong joins if file name is the key</t>
  </si>
  <si>
    <t>Neutral citation is the case key</t>
  </si>
  <si>
    <t>I03</t>
  </si>
  <si>
    <t>[2023] NZDC 2078 is dated 2 February 2024</t>
  </si>
  <si>
    <t>Year filters disagree</t>
  </si>
  <si>
    <t>Store citation year and judgment date separately</t>
  </si>
  <si>
    <t>I04</t>
  </si>
  <si>
    <t>Metallic Sweeping's final fine awaits a capacity-to-pay hearing</t>
  </si>
  <si>
    <t>End fine is not final</t>
  </si>
  <si>
    <t>Outcome = pending; set capacity_to_pay_flag</t>
  </si>
  <si>
    <t>I05</t>
  </si>
  <si>
    <t>Two regimes: HSEA 1992 and HSWA 2015, with different penalty scales</t>
  </si>
  <si>
    <t>Misleading comparisons</t>
  </si>
  <si>
    <t>Compare within one Act only</t>
  </si>
  <si>
    <t>I06</t>
  </si>
  <si>
    <t>Footnotes run into body text after extraction</t>
  </si>
  <si>
    <t>Broken paragraphs and quotes</t>
  </si>
  <si>
    <t>Cleaner step (T15)</t>
  </si>
  <si>
    <t>D01</t>
  </si>
  <si>
    <t>Dependency</t>
  </si>
  <si>
    <t>Bedrock model access approved</t>
  </si>
  <si>
    <t>If late: blocks T23, T24</t>
  </si>
  <si>
    <t>Chase owner at each stand-up</t>
  </si>
  <si>
    <t>T23, T24</t>
  </si>
  <si>
    <t>D02</t>
  </si>
  <si>
    <t>Snowflake storage integration trusted by the AWS IAM role</t>
  </si>
  <si>
    <t>If late: blocks T11</t>
  </si>
  <si>
    <t>T11</t>
  </si>
  <si>
    <t>D03</t>
  </si>
  <si>
    <t>Ministry of Justice decisions site reachable</t>
  </si>
  <si>
    <t>If late: blocks T10</t>
  </si>
  <si>
    <t>T10</t>
  </si>
  <si>
    <t>D04</t>
  </si>
  <si>
    <t>Gold set labelled before evaluation</t>
  </si>
  <si>
    <t>If late: blocks T24, T38</t>
  </si>
  <si>
    <t>PM, DA</t>
  </si>
  <si>
    <t>T24, T38</t>
  </si>
  <si>
    <t>D05</t>
  </si>
  <si>
    <t>Schema frozen (T12, T21) before prompt, validation and app work</t>
  </si>
  <si>
    <t>If late: blocks T22, T27, T31</t>
  </si>
  <si>
    <t>AE, DS</t>
  </si>
  <si>
    <t>T22, T27, T31</t>
  </si>
  <si>
    <t>D06</t>
  </si>
  <si>
    <t>GitHub access for all 6 members</t>
  </si>
  <si>
    <t>If late: blocks All tasks</t>
  </si>
  <si>
    <t>All tasks</t>
  </si>
  <si>
    <t>D07</t>
  </si>
  <si>
    <t>Organisers confirm submission format and slot</t>
  </si>
  <si>
    <t>If late: blocks T44–T46</t>
  </si>
  <si>
    <t>T44–T46</t>
  </si>
  <si>
    <t>Legend: filter column B by type. Likelihood, Impact and Status are yellow input cells; Score and Rating calculate for risks only. Add new rows below the table and copy the Score/Rating formulas down.</t>
  </si>
  <si>
    <t>Likelihood ↓ / Impact →</t>
  </si>
  <si>
    <t>1 Negligible</t>
  </si>
  <si>
    <t>2 Minor</t>
  </si>
  <si>
    <t>3 Moderate</t>
  </si>
  <si>
    <t>4 Major</t>
  </si>
  <si>
    <t>5 Severe</t>
  </si>
  <si>
    <t>5 Almost certain</t>
  </si>
  <si>
    <t>4 Likely</t>
  </si>
  <si>
    <t>3 Possible</t>
  </si>
  <si>
    <t>2 Unlikely</t>
  </si>
  <si>
    <t>1 Rare</t>
  </si>
  <si>
    <t>Rating: Red = 15–25 (act now, report every stand-up) · Amber = 8–14 (mitigation owned, checked at milestones) · Green = 1–7 (monitor)</t>
  </si>
  <si>
    <t>Scoring scales</t>
  </si>
  <si>
    <t>Likelihood</t>
  </si>
  <si>
    <t>Impact</t>
  </si>
  <si>
    <t>Rare (&lt; 10%)</t>
  </si>
  <si>
    <t>Negligible: &lt; 15 min delay</t>
  </si>
  <si>
    <t>Unlikely (10–30%)</t>
  </si>
  <si>
    <t>Minor: &lt; 1 h delay, no deliverable affected</t>
  </si>
  <si>
    <t>Possible (30–50%)</t>
  </si>
  <si>
    <t>Moderate: 1–3 h delay, or a Should feature lost</t>
  </si>
  <si>
    <t>Likely (50–80%)</t>
  </si>
  <si>
    <t>Major: a Must feature degraded, or a judging criterion weakened</t>
  </si>
  <si>
    <t>Almost certain (&gt; 80%, or already seen)</t>
  </si>
  <si>
    <t>Severe: no working demo, or deadline missed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</si>
</sst>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3" formatCode="dd\ mmm\ yyyy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b/>
      <sz val="11"/>
      <color rgb="FF17365D"/>
      <name val="Arial"/>
    </font>
    <font>
      <b/>
      <sz val="11"/>
      <color rgb="FFFFFFFF"/>
      <name val="Arial"/>
    </font>
    <font>
      <u/>
      <sz val="11"/>
      <color theme="10"/>
      <name val="Calibri"/>
      <family val="2"/>
      <scheme val="minor"/>
    </font>
    <font>
      <b/>
      <sz val="11"/>
      <color rgb="FF17365D"/>
      <name val="Arial"/>
      <family val="2"/>
    </font>
    <font>
      <b/>
      <sz val="18"/>
      <color rgb="FFFFFFFF"/>
      <name val="Arial"/>
      <family val="2"/>
    </font>
    <font>
      <sz val="11"/>
      <color theme="1"/>
      <name val="Calibri"/>
      <family val="2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2"/>
      <color rgb="FF2E2A6B"/>
      <name val="Arial"/>
      <charset val="1"/>
    </font>
    <font>
      <b/>
      <sz val="10"/>
      <color rgb="FFFFFFFF"/>
      <name val="Arial"/>
      <charset val="1"/>
    </font>
    <font>
      <i/>
      <sz val="9"/>
      <name val="Arial"/>
      <charset val="1"/>
    </font>
    <font>
      <b/>
      <sz val="11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EAF2F8"/>
      </patternFill>
    </fill>
    <fill>
      <patternFill patternType="solid">
        <fgColor rgb="FF22537D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2E2A6B"/>
        <bgColor rgb="FF333333"/>
      </patternFill>
    </fill>
    <fill>
      <patternFill patternType="solid">
        <fgColor rgb="FFFFF2CC"/>
        <bgColor rgb="FFFFE8CC"/>
      </patternFill>
    </fill>
    <fill>
      <patternFill patternType="solid">
        <fgColor rgb="FFF8D7DA"/>
        <bgColor rgb="FFFFE8CC"/>
      </patternFill>
    </fill>
    <fill>
      <patternFill patternType="solid">
        <fgColor rgb="FFDCE8F5"/>
        <bgColor rgb="FFE2F0D9"/>
      </patternFill>
    </fill>
    <fill>
      <patternFill patternType="solid">
        <fgColor rgb="FFFFE8CC"/>
        <bgColor rgb="FFFFF2CC"/>
      </patternFill>
    </fill>
    <fill>
      <patternFill patternType="solid">
        <fgColor rgb="FFE2F0D9"/>
        <bgColor rgb="FFDCE8F5"/>
      </patternFill>
    </fill>
    <fill>
      <patternFill patternType="solid">
        <fgColor rgb="FFC9E7C1"/>
        <bgColor rgb="FFE2F0D9"/>
      </patternFill>
    </fill>
    <fill>
      <patternFill patternType="solid">
        <fgColor rgb="FFFFE0A3"/>
        <bgColor rgb="FFFFE8CC"/>
      </patternFill>
    </fill>
    <fill>
      <patternFill patternType="solid">
        <fgColor rgb="FFF4B6B6"/>
        <bgColor rgb="FFF8D7DA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E1E8"/>
      </left>
      <right style="thin">
        <color rgb="FFD9E1E8"/>
      </right>
      <top style="thin">
        <color rgb="FFD9E1E8"/>
      </top>
      <bottom style="thin">
        <color rgb="FFD9E1E8"/>
      </bottom>
      <diagonal/>
    </border>
    <border>
      <left style="thin">
        <color rgb="FFD9E1E8"/>
      </left>
      <right/>
      <top style="thin">
        <color rgb="FFD9E1E8"/>
      </top>
      <bottom style="thin">
        <color rgb="FFD9E1E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0" fontId="9" fillId="0" borderId="0"/>
  </cellStyleXfs>
  <cellXfs count="5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1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wrapText="1"/>
    </xf>
    <xf numFmtId="0" fontId="0" fillId="0" borderId="1" xfId="0" applyBorder="1" applyAlignment="1">
      <alignment horizontal="center"/>
    </xf>
    <xf numFmtId="0" fontId="5" fillId="4" borderId="2" xfId="0" applyFont="1" applyFill="1" applyBorder="1"/>
    <xf numFmtId="0" fontId="0" fillId="0" borderId="2" xfId="0" applyBorder="1"/>
    <xf numFmtId="0" fontId="5" fillId="4" borderId="2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0" xfId="0" applyBorder="1" applyAlignment="1"/>
    <xf numFmtId="0" fontId="0" fillId="5" borderId="0" xfId="0" applyFill="1"/>
    <xf numFmtId="0" fontId="0" fillId="0" borderId="1" xfId="0" applyBorder="1" applyAlignment="1">
      <alignment wrapText="1"/>
    </xf>
    <xf numFmtId="0" fontId="8" fillId="2" borderId="0" xfId="0" applyFont="1" applyFill="1" applyAlignment="1">
      <alignment horizontal="center" wrapText="1"/>
    </xf>
    <xf numFmtId="0" fontId="7" fillId="3" borderId="1" xfId="0" applyFont="1" applyFill="1" applyBorder="1" applyAlignment="1">
      <alignment wrapText="1"/>
    </xf>
    <xf numFmtId="0" fontId="0" fillId="0" borderId="1" xfId="0" applyBorder="1" applyAlignment="1">
      <alignment horizontal="center" vertical="center" wrapText="1"/>
    </xf>
    <xf numFmtId="22" fontId="0" fillId="0" borderId="1" xfId="0" applyNumberFormat="1" applyBorder="1" applyAlignment="1">
      <alignment horizontal="center" vertical="center" wrapText="1"/>
    </xf>
    <xf numFmtId="0" fontId="4" fillId="3" borderId="1" xfId="0" applyFont="1" applyFill="1" applyBorder="1" applyAlignment="1">
      <alignment wrapText="1"/>
    </xf>
    <xf numFmtId="0" fontId="0" fillId="6" borderId="1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6" borderId="0" xfId="0" applyFill="1" applyBorder="1" applyAlignment="1">
      <alignment horizontal="center" vertical="center"/>
    </xf>
    <xf numFmtId="0" fontId="6" fillId="0" borderId="0" xfId="1"/>
    <xf numFmtId="0" fontId="5" fillId="4" borderId="3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0" fillId="0" borderId="1" xfId="0" quotePrefix="1" applyBorder="1" applyAlignment="1">
      <alignment wrapText="1"/>
    </xf>
    <xf numFmtId="0" fontId="0" fillId="7" borderId="0" xfId="0" applyFill="1"/>
    <xf numFmtId="0" fontId="0" fillId="8" borderId="0" xfId="0" applyFill="1"/>
    <xf numFmtId="0" fontId="0" fillId="6" borderId="0" xfId="0" applyFill="1"/>
    <xf numFmtId="16" fontId="0" fillId="0" borderId="1" xfId="0" applyNumberFormat="1" applyBorder="1" applyAlignment="1">
      <alignment horizontal="center" vertical="center"/>
    </xf>
    <xf numFmtId="0" fontId="11" fillId="0" borderId="5" xfId="0" applyFont="1" applyBorder="1" applyAlignment="1">
      <alignment vertical="top" wrapText="1"/>
    </xf>
    <xf numFmtId="0" fontId="9" fillId="0" borderId="0" xfId="2"/>
    <xf numFmtId="0" fontId="14" fillId="0" borderId="0" xfId="2" applyFont="1"/>
    <xf numFmtId="0" fontId="13" fillId="9" borderId="5" xfId="2" applyFont="1" applyFill="1" applyBorder="1" applyAlignment="1">
      <alignment vertical="center" wrapText="1"/>
    </xf>
    <xf numFmtId="0" fontId="11" fillId="0" borderId="5" xfId="2" applyFont="1" applyBorder="1" applyAlignment="1">
      <alignment vertical="top" wrapText="1"/>
    </xf>
    <xf numFmtId="0" fontId="11" fillId="10" borderId="5" xfId="2" applyFont="1" applyFill="1" applyBorder="1" applyAlignment="1">
      <alignment vertical="top" wrapText="1"/>
    </xf>
    <xf numFmtId="173" fontId="11" fillId="0" borderId="5" xfId="2" applyNumberFormat="1" applyFont="1" applyBorder="1" applyAlignment="1">
      <alignment vertical="top" wrapText="1"/>
    </xf>
    <xf numFmtId="0" fontId="11" fillId="11" borderId="5" xfId="2" applyFont="1" applyFill="1" applyBorder="1" applyAlignment="1">
      <alignment vertical="top" wrapText="1"/>
    </xf>
    <xf numFmtId="0" fontId="11" fillId="12" borderId="5" xfId="2" applyFont="1" applyFill="1" applyBorder="1" applyAlignment="1">
      <alignment vertical="top" wrapText="1"/>
    </xf>
    <xf numFmtId="0" fontId="11" fillId="13" borderId="5" xfId="2" applyFont="1" applyFill="1" applyBorder="1" applyAlignment="1">
      <alignment vertical="top" wrapText="1"/>
    </xf>
    <xf numFmtId="0" fontId="11" fillId="14" borderId="5" xfId="2" applyFont="1" applyFill="1" applyBorder="1" applyAlignment="1">
      <alignment vertical="top" wrapText="1"/>
    </xf>
    <xf numFmtId="0" fontId="13" fillId="9" borderId="0" xfId="0" applyFont="1" applyFill="1"/>
    <xf numFmtId="0" fontId="13" fillId="9" borderId="0" xfId="0" applyFont="1" applyFill="1" applyAlignment="1">
      <alignment horizontal="center" wrapText="1"/>
    </xf>
    <xf numFmtId="0" fontId="10" fillId="0" borderId="5" xfId="0" applyFont="1" applyBorder="1"/>
    <xf numFmtId="0" fontId="15" fillId="15" borderId="5" xfId="0" applyFont="1" applyFill="1" applyBorder="1" applyAlignment="1">
      <alignment horizontal="center" vertical="center"/>
    </xf>
    <xf numFmtId="0" fontId="15" fillId="16" borderId="5" xfId="0" applyFont="1" applyFill="1" applyBorder="1" applyAlignment="1">
      <alignment horizontal="center" vertical="center"/>
    </xf>
    <xf numFmtId="0" fontId="15" fillId="17" borderId="5" xfId="0" applyFont="1" applyFill="1" applyBorder="1" applyAlignment="1">
      <alignment horizontal="center" vertical="center"/>
    </xf>
    <xf numFmtId="0" fontId="14" fillId="0" borderId="0" xfId="0" applyFont="1"/>
    <xf numFmtId="0" fontId="12" fillId="0" borderId="0" xfId="0" applyFont="1"/>
  </cellXfs>
  <cellStyles count="3">
    <cellStyle name="Hyperlink" xfId="1" builtinId="8"/>
    <cellStyle name="Normal" xfId="0" builtinId="0"/>
    <cellStyle name="Normal 2" xfId="2" xr:uid="{14932F8F-D927-485B-AB53-AFE965104563}"/>
  </cellStyles>
  <dxfs count="3">
    <dxf>
      <fill>
        <patternFill>
          <bgColor rgb="FFC9E7C1"/>
        </patternFill>
      </fill>
    </dxf>
    <dxf>
      <fill>
        <patternFill>
          <bgColor rgb="FFFFE0A3"/>
        </patternFill>
      </fill>
    </dxf>
    <dxf>
      <fill>
        <patternFill>
          <bgColor rgb="FFF4B6B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11</xdr:row>
      <xdr:rowOff>158750</xdr:rowOff>
    </xdr:from>
    <xdr:to>
      <xdr:col>4</xdr:col>
      <xdr:colOff>305330</xdr:colOff>
      <xdr:row>43</xdr:row>
      <xdr:rowOff>63855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FAFEAC-1DB1-44E8-8879-A78285F43D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6051550"/>
          <a:ext cx="10306580" cy="690280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55060</xdr:colOff>
      <xdr:row>10</xdr:row>
      <xdr:rowOff>12700</xdr:rowOff>
    </xdr:from>
    <xdr:to>
      <xdr:col>10</xdr:col>
      <xdr:colOff>13207</xdr:colOff>
      <xdr:row>32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6E89624-7E18-4023-95B9-AA0C25F67B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56410" y="1854200"/>
          <a:ext cx="9762547" cy="4057650"/>
        </a:xfrm>
        <a:prstGeom prst="rect">
          <a:avLst/>
        </a:prstGeom>
      </xdr:spPr>
    </xdr:pic>
    <xdr:clientData/>
  </xdr:twoCellAnchor>
  <xdr:twoCellAnchor editAs="oneCell">
    <xdr:from>
      <xdr:col>7</xdr:col>
      <xdr:colOff>247650</xdr:colOff>
      <xdr:row>33</xdr:row>
      <xdr:rowOff>57150</xdr:rowOff>
    </xdr:from>
    <xdr:to>
      <xdr:col>7</xdr:col>
      <xdr:colOff>6432550</xdr:colOff>
      <xdr:row>65</xdr:row>
      <xdr:rowOff>109171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46D0D7C-34C5-4F49-9FD2-0F20FB8DDA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049000" y="6134100"/>
          <a:ext cx="6184900" cy="594482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atathon_Project_Track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Tasks"/>
      <sheetName val="Milestones"/>
      <sheetName val="RAID Log"/>
      <sheetName val="Risk Matrix"/>
      <sheetName val="Risk Metrics"/>
      <sheetName val="RACI"/>
      <sheetName val="Test Cases"/>
      <sheetName val="Deliverables"/>
    </sheetNames>
    <sheetDataSet>
      <sheetData sheetId="0"/>
      <sheetData sheetId="1"/>
      <sheetData sheetId="2"/>
      <sheetData sheetId="3">
        <row r="2">
          <cell r="B2" t="str">
            <v>Risk</v>
          </cell>
          <cell r="F2">
            <v>4</v>
          </cell>
          <cell r="G2">
            <v>5</v>
          </cell>
          <cell r="N2" t="str">
            <v>Open</v>
          </cell>
        </row>
        <row r="3">
          <cell r="B3" t="str">
            <v>Risk</v>
          </cell>
          <cell r="F3">
            <v>4</v>
          </cell>
          <cell r="G3">
            <v>4</v>
          </cell>
          <cell r="N3" t="str">
            <v>Open</v>
          </cell>
        </row>
        <row r="4">
          <cell r="B4" t="str">
            <v>Risk</v>
          </cell>
          <cell r="F4">
            <v>4</v>
          </cell>
          <cell r="G4">
            <v>4</v>
          </cell>
          <cell r="N4" t="str">
            <v>Open</v>
          </cell>
        </row>
        <row r="5">
          <cell r="B5" t="str">
            <v>Risk</v>
          </cell>
          <cell r="F5">
            <v>3</v>
          </cell>
          <cell r="G5">
            <v>5</v>
          </cell>
          <cell r="N5" t="str">
            <v>Open</v>
          </cell>
        </row>
        <row r="6">
          <cell r="B6" t="str">
            <v>Risk</v>
          </cell>
          <cell r="F6">
            <v>5</v>
          </cell>
          <cell r="G6">
            <v>3</v>
          </cell>
          <cell r="N6" t="str">
            <v>Open</v>
          </cell>
        </row>
        <row r="7">
          <cell r="B7" t="str">
            <v>Risk</v>
          </cell>
          <cell r="F7">
            <v>4</v>
          </cell>
          <cell r="G7">
            <v>3</v>
          </cell>
          <cell r="N7" t="str">
            <v>Open</v>
          </cell>
        </row>
        <row r="8">
          <cell r="B8" t="str">
            <v>Risk</v>
          </cell>
          <cell r="F8">
            <v>3</v>
          </cell>
          <cell r="G8">
            <v>4</v>
          </cell>
          <cell r="N8" t="str">
            <v>Open</v>
          </cell>
        </row>
        <row r="9">
          <cell r="B9" t="str">
            <v>Risk</v>
          </cell>
          <cell r="F9">
            <v>3</v>
          </cell>
          <cell r="G9">
            <v>4</v>
          </cell>
          <cell r="N9" t="str">
            <v>Open</v>
          </cell>
        </row>
        <row r="10">
          <cell r="B10" t="str">
            <v>Risk</v>
          </cell>
          <cell r="F10">
            <v>2</v>
          </cell>
          <cell r="G10">
            <v>5</v>
          </cell>
          <cell r="N10" t="str">
            <v>Open</v>
          </cell>
        </row>
        <row r="11">
          <cell r="B11" t="str">
            <v>Risk</v>
          </cell>
          <cell r="F11">
            <v>3</v>
          </cell>
          <cell r="G11">
            <v>3</v>
          </cell>
          <cell r="N11" t="str">
            <v>Open</v>
          </cell>
        </row>
        <row r="12">
          <cell r="B12" t="str">
            <v>Risk</v>
          </cell>
          <cell r="F12">
            <v>2</v>
          </cell>
          <cell r="G12">
            <v>4</v>
          </cell>
          <cell r="N12" t="str">
            <v>Open</v>
          </cell>
        </row>
        <row r="13">
          <cell r="B13" t="str">
            <v>Risk</v>
          </cell>
          <cell r="F13">
            <v>4</v>
          </cell>
          <cell r="G13">
            <v>2</v>
          </cell>
          <cell r="N13" t="str">
            <v>Open</v>
          </cell>
        </row>
        <row r="14">
          <cell r="B14" t="str">
            <v>Risk</v>
          </cell>
          <cell r="F14">
            <v>2</v>
          </cell>
          <cell r="G14">
            <v>3</v>
          </cell>
          <cell r="N14" t="str">
            <v>Open</v>
          </cell>
        </row>
        <row r="15">
          <cell r="B15" t="str">
            <v>Risk</v>
          </cell>
          <cell r="F15">
            <v>3</v>
          </cell>
          <cell r="G15">
            <v>2</v>
          </cell>
          <cell r="N15" t="str">
            <v>Open</v>
          </cell>
        </row>
        <row r="16">
          <cell r="B16" t="str">
            <v>Risk</v>
          </cell>
          <cell r="F16">
            <v>2</v>
          </cell>
          <cell r="G16">
            <v>3</v>
          </cell>
          <cell r="N16" t="str">
            <v>Open</v>
          </cell>
        </row>
        <row r="17">
          <cell r="B17" t="str">
            <v>Assumption</v>
          </cell>
          <cell r="N17" t="str">
            <v>Open</v>
          </cell>
        </row>
        <row r="18">
          <cell r="B18" t="str">
            <v>Assumption</v>
          </cell>
          <cell r="N18" t="str">
            <v>Open</v>
          </cell>
        </row>
        <row r="19">
          <cell r="B19" t="str">
            <v>Assumption</v>
          </cell>
          <cell r="N19" t="str">
            <v>Open</v>
          </cell>
        </row>
        <row r="20">
          <cell r="B20" t="str">
            <v>Assumption</v>
          </cell>
          <cell r="N20" t="str">
            <v>Open</v>
          </cell>
        </row>
        <row r="21">
          <cell r="B21" t="str">
            <v>Assumption</v>
          </cell>
          <cell r="N21" t="str">
            <v>Open</v>
          </cell>
        </row>
        <row r="22">
          <cell r="B22" t="str">
            <v>Assumption</v>
          </cell>
          <cell r="N22" t="str">
            <v>Open</v>
          </cell>
        </row>
        <row r="23">
          <cell r="B23" t="str">
            <v>Assumption</v>
          </cell>
          <cell r="N23" t="str">
            <v>Open</v>
          </cell>
        </row>
        <row r="24">
          <cell r="B24" t="str">
            <v>Assumption</v>
          </cell>
          <cell r="N24" t="str">
            <v>Open</v>
          </cell>
        </row>
        <row r="25">
          <cell r="B25" t="str">
            <v>Assumption</v>
          </cell>
          <cell r="N25" t="str">
            <v>Open</v>
          </cell>
        </row>
        <row r="26">
          <cell r="B26" t="str">
            <v>Issue</v>
          </cell>
          <cell r="N26" t="str">
            <v>Open</v>
          </cell>
        </row>
        <row r="27">
          <cell r="B27" t="str">
            <v>Issue</v>
          </cell>
          <cell r="N27" t="str">
            <v>Open</v>
          </cell>
        </row>
        <row r="28">
          <cell r="B28" t="str">
            <v>Issue</v>
          </cell>
          <cell r="N28" t="str">
            <v>Open</v>
          </cell>
        </row>
        <row r="29">
          <cell r="B29" t="str">
            <v>Issue</v>
          </cell>
          <cell r="N29" t="str">
            <v>Open</v>
          </cell>
        </row>
        <row r="30">
          <cell r="B30" t="str">
            <v>Issue</v>
          </cell>
          <cell r="N30" t="str">
            <v>Open</v>
          </cell>
        </row>
        <row r="31">
          <cell r="B31" t="str">
            <v>Issue</v>
          </cell>
          <cell r="N31" t="str">
            <v>Open</v>
          </cell>
        </row>
        <row r="32">
          <cell r="B32" t="str">
            <v>Dependency</v>
          </cell>
          <cell r="N32" t="str">
            <v>Open</v>
          </cell>
        </row>
        <row r="33">
          <cell r="B33" t="str">
            <v>Dependency</v>
          </cell>
          <cell r="N33" t="str">
            <v>Open</v>
          </cell>
        </row>
        <row r="34">
          <cell r="B34" t="str">
            <v>Dependency</v>
          </cell>
          <cell r="N34" t="str">
            <v>Open</v>
          </cell>
        </row>
        <row r="35">
          <cell r="B35" t="str">
            <v>Dependency</v>
          </cell>
          <cell r="N35" t="str">
            <v>Open</v>
          </cell>
        </row>
        <row r="36">
          <cell r="B36" t="str">
            <v>Dependency</v>
          </cell>
          <cell r="N36" t="str">
            <v>Open</v>
          </cell>
        </row>
        <row r="37">
          <cell r="B37" t="str">
            <v>Dependency</v>
          </cell>
          <cell r="N37" t="str">
            <v>Open</v>
          </cell>
        </row>
        <row r="38">
          <cell r="B38" t="str">
            <v>Dependency</v>
          </cell>
          <cell r="N38" t="str">
            <v>Open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rive.google.com/drive/u/6/folders/1Bw7lSWdOExDDpihTWeozwxtdz5_t1KNN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41A6B-2CF1-42DB-9288-7E14FFCD0A5F}">
  <dimension ref="A1:K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13" sqref="H13"/>
    </sheetView>
  </sheetViews>
  <sheetFormatPr defaultColWidth="21.26953125" defaultRowHeight="14.5" x14ac:dyDescent="0.35"/>
  <cols>
    <col min="2" max="2" width="71" customWidth="1"/>
    <col min="4" max="4" width="70" customWidth="1"/>
    <col min="5" max="5" width="49.90625" customWidth="1"/>
  </cols>
  <sheetData>
    <row r="1" spans="1:11" ht="23" x14ac:dyDescent="0.5">
      <c r="A1" s="18" t="s">
        <v>182</v>
      </c>
      <c r="B1" s="18"/>
      <c r="C1" s="18"/>
      <c r="D1" s="18"/>
    </row>
    <row r="2" spans="1:11" x14ac:dyDescent="0.35">
      <c r="K2" s="16" t="s">
        <v>185</v>
      </c>
    </row>
    <row r="3" spans="1:11" x14ac:dyDescent="0.35">
      <c r="A3" s="19" t="s">
        <v>176</v>
      </c>
      <c r="B3" s="20" t="s">
        <v>183</v>
      </c>
      <c r="K3" s="35" t="s">
        <v>184</v>
      </c>
    </row>
    <row r="4" spans="1:11" x14ac:dyDescent="0.35">
      <c r="A4" s="19" t="s">
        <v>172</v>
      </c>
      <c r="B4" s="21" t="s">
        <v>175</v>
      </c>
      <c r="K4" s="34" t="s">
        <v>186</v>
      </c>
    </row>
    <row r="5" spans="1:11" x14ac:dyDescent="0.35">
      <c r="A5" s="19" t="s">
        <v>173</v>
      </c>
      <c r="B5" s="21" t="s">
        <v>174</v>
      </c>
      <c r="K5" s="33" t="s">
        <v>187</v>
      </c>
    </row>
    <row r="6" spans="1:11" x14ac:dyDescent="0.35">
      <c r="A6" s="22" t="s">
        <v>161</v>
      </c>
      <c r="B6" s="23" t="s">
        <v>184</v>
      </c>
    </row>
    <row r="10" spans="1:11" x14ac:dyDescent="0.35">
      <c r="A10" s="13" t="s">
        <v>27</v>
      </c>
      <c r="B10" s="13" t="s">
        <v>20</v>
      </c>
      <c r="C10" s="27" t="s">
        <v>21</v>
      </c>
      <c r="D10" s="29" t="s">
        <v>197</v>
      </c>
      <c r="E10" s="7"/>
    </row>
    <row r="11" spans="1:11" ht="29" x14ac:dyDescent="0.35">
      <c r="A11" s="14" t="s">
        <v>14</v>
      </c>
      <c r="B11" s="14" t="s">
        <v>42</v>
      </c>
      <c r="C11" s="28" t="s">
        <v>24</v>
      </c>
      <c r="D11" s="30" t="s">
        <v>199</v>
      </c>
      <c r="E11" s="7"/>
    </row>
    <row r="12" spans="1:11" ht="72.5" x14ac:dyDescent="0.35">
      <c r="A12" s="14" t="s">
        <v>15</v>
      </c>
      <c r="B12" s="14" t="s">
        <v>41</v>
      </c>
      <c r="C12" s="28" t="s">
        <v>22</v>
      </c>
      <c r="D12" s="30" t="s">
        <v>198</v>
      </c>
      <c r="E12" s="7"/>
    </row>
    <row r="13" spans="1:11" ht="43.5" x14ac:dyDescent="0.35">
      <c r="A13" s="14" t="s">
        <v>12</v>
      </c>
      <c r="B13" s="14" t="s">
        <v>43</v>
      </c>
      <c r="C13" s="28" t="s">
        <v>25</v>
      </c>
      <c r="D13" s="30" t="s">
        <v>200</v>
      </c>
      <c r="E13" s="32" t="s">
        <v>203</v>
      </c>
    </row>
    <row r="14" spans="1:11" ht="29" x14ac:dyDescent="0.35">
      <c r="A14" s="14" t="s">
        <v>13</v>
      </c>
      <c r="B14" s="14" t="s">
        <v>44</v>
      </c>
      <c r="C14" s="28" t="s">
        <v>26</v>
      </c>
      <c r="D14" s="30" t="s">
        <v>200</v>
      </c>
      <c r="E14" s="7"/>
    </row>
    <row r="15" spans="1:11" x14ac:dyDescent="0.35">
      <c r="A15" s="14" t="s">
        <v>10</v>
      </c>
      <c r="B15" s="14"/>
      <c r="C15" s="28" t="s">
        <v>23</v>
      </c>
      <c r="D15" s="31" t="s">
        <v>196</v>
      </c>
      <c r="E15" s="7"/>
    </row>
    <row r="16" spans="1:11" x14ac:dyDescent="0.35">
      <c r="A16" s="14" t="s">
        <v>11</v>
      </c>
      <c r="B16" s="14" t="s">
        <v>45</v>
      </c>
      <c r="C16" s="28" t="s">
        <v>28</v>
      </c>
      <c r="D16" s="31" t="s">
        <v>201</v>
      </c>
      <c r="E16" s="7"/>
    </row>
    <row r="21" spans="1:3" x14ac:dyDescent="0.35">
      <c r="A21" s="14" t="s">
        <v>177</v>
      </c>
      <c r="B21" s="14" t="s">
        <v>178</v>
      </c>
      <c r="C21" s="15"/>
    </row>
    <row r="22" spans="1:3" x14ac:dyDescent="0.35">
      <c r="A22" s="14" t="s">
        <v>188</v>
      </c>
      <c r="B22" s="14" t="s">
        <v>179</v>
      </c>
      <c r="C22" s="15"/>
    </row>
    <row r="23" spans="1:3" x14ac:dyDescent="0.35">
      <c r="A23" s="14" t="s">
        <v>189</v>
      </c>
      <c r="B23" s="14" t="s">
        <v>180</v>
      </c>
      <c r="C23" s="15"/>
    </row>
    <row r="24" spans="1:3" x14ac:dyDescent="0.35">
      <c r="A24" s="14" t="s">
        <v>190</v>
      </c>
      <c r="B24" s="14" t="s">
        <v>181</v>
      </c>
      <c r="C24" s="15"/>
    </row>
    <row r="25" spans="1:3" x14ac:dyDescent="0.35">
      <c r="A25" s="25" t="s">
        <v>191</v>
      </c>
      <c r="B25" s="15"/>
      <c r="C25" s="15"/>
    </row>
    <row r="26" spans="1:3" x14ac:dyDescent="0.35">
      <c r="A26" s="24" t="s">
        <v>192</v>
      </c>
      <c r="B26" s="26" t="s">
        <v>193</v>
      </c>
      <c r="C26" s="15"/>
    </row>
    <row r="27" spans="1:3" x14ac:dyDescent="0.35">
      <c r="A27" s="15"/>
      <c r="B27" s="15"/>
      <c r="C27" s="15"/>
    </row>
    <row r="28" spans="1:3" x14ac:dyDescent="0.35">
      <c r="A28" s="15"/>
      <c r="B28" s="15"/>
      <c r="C28" s="15"/>
    </row>
    <row r="29" spans="1:3" x14ac:dyDescent="0.35">
      <c r="A29" s="15"/>
      <c r="B29" s="15"/>
      <c r="C29" s="15"/>
    </row>
    <row r="30" spans="1:3" x14ac:dyDescent="0.35">
      <c r="A30" s="15"/>
      <c r="B30" s="15"/>
      <c r="C30" s="15"/>
    </row>
    <row r="31" spans="1:3" x14ac:dyDescent="0.35">
      <c r="A31" s="15"/>
      <c r="B31" s="15"/>
      <c r="C31" s="15"/>
    </row>
    <row r="32" spans="1:3" x14ac:dyDescent="0.35">
      <c r="A32" s="15"/>
      <c r="B32" s="15"/>
      <c r="C32" s="15"/>
    </row>
    <row r="35" ht="14.5" customHeight="1" x14ac:dyDescent="0.35"/>
    <row r="50" spans="1:2" x14ac:dyDescent="0.35">
      <c r="A50" s="11" t="s">
        <v>164</v>
      </c>
      <c r="B50" s="11" t="s">
        <v>165</v>
      </c>
    </row>
    <row r="51" spans="1:2" x14ac:dyDescent="0.35">
      <c r="A51" s="12" t="s">
        <v>166</v>
      </c>
      <c r="B51" s="12" t="s">
        <v>167</v>
      </c>
    </row>
    <row r="52" spans="1:2" x14ac:dyDescent="0.35">
      <c r="A52" s="12" t="s">
        <v>168</v>
      </c>
      <c r="B52" s="12" t="s">
        <v>169</v>
      </c>
    </row>
    <row r="53" spans="1:2" x14ac:dyDescent="0.35">
      <c r="A53" s="12" t="s">
        <v>170</v>
      </c>
      <c r="B53" s="12" t="s">
        <v>171</v>
      </c>
    </row>
  </sheetData>
  <mergeCells count="1">
    <mergeCell ref="A1:D1"/>
  </mergeCells>
  <hyperlinks>
    <hyperlink ref="B26" r:id="rId1" display="https://drive.google.com/drive/u/6/folders/1Bw7lSWdOExDDpihTWeozwxtdz5_t1KNN" xr:uid="{CF98AABD-B6DF-493B-8DB4-3101713010F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83F5E-2C32-4E7A-802B-32AB9008611B}">
  <dimension ref="A1:C33"/>
  <sheetViews>
    <sheetView tabSelected="1" workbookViewId="0">
      <pane ySplit="1" topLeftCell="A2" activePane="bottomLeft" state="frozen"/>
      <selection pane="bottomLeft" activeCell="F6" sqref="F6"/>
    </sheetView>
  </sheetViews>
  <sheetFormatPr defaultRowHeight="14.5" x14ac:dyDescent="0.35"/>
  <cols>
    <col min="1" max="1" width="3.1796875" customWidth="1"/>
    <col min="2" max="2" width="110.6328125" customWidth="1"/>
    <col min="3" max="3" width="20.6328125" style="4" bestFit="1" customWidth="1"/>
    <col min="5" max="5" width="14.81640625" customWidth="1"/>
  </cols>
  <sheetData>
    <row r="1" spans="1:3" x14ac:dyDescent="0.35">
      <c r="B1" s="8" t="s">
        <v>17</v>
      </c>
      <c r="C1" s="8" t="s">
        <v>0</v>
      </c>
    </row>
    <row r="2" spans="1:3" ht="58" x14ac:dyDescent="0.35">
      <c r="B2" s="17" t="s">
        <v>46</v>
      </c>
      <c r="C2" s="14" t="s">
        <v>47</v>
      </c>
    </row>
    <row r="3" spans="1:3" ht="29" x14ac:dyDescent="0.35">
      <c r="B3" s="17" t="s">
        <v>58</v>
      </c>
      <c r="C3" s="14" t="s">
        <v>47</v>
      </c>
    </row>
    <row r="4" spans="1:3" x14ac:dyDescent="0.35">
      <c r="B4" s="7" t="s">
        <v>49</v>
      </c>
      <c r="C4" s="14" t="s">
        <v>47</v>
      </c>
    </row>
    <row r="5" spans="1:3" x14ac:dyDescent="0.35">
      <c r="B5" s="7" t="s">
        <v>51</v>
      </c>
      <c r="C5" s="14" t="s">
        <v>47</v>
      </c>
    </row>
    <row r="6" spans="1:3" x14ac:dyDescent="0.35">
      <c r="B6" s="7" t="s">
        <v>52</v>
      </c>
      <c r="C6" s="14" t="s">
        <v>47</v>
      </c>
    </row>
    <row r="7" spans="1:3" x14ac:dyDescent="0.35">
      <c r="B7" s="7" t="s">
        <v>53</v>
      </c>
      <c r="C7" s="14" t="s">
        <v>47</v>
      </c>
    </row>
    <row r="8" spans="1:3" ht="87" x14ac:dyDescent="0.35">
      <c r="B8" s="17" t="s">
        <v>55</v>
      </c>
      <c r="C8" s="14" t="s">
        <v>56</v>
      </c>
    </row>
    <row r="9" spans="1:3" ht="188.5" x14ac:dyDescent="0.35">
      <c r="B9" s="17" t="s">
        <v>155</v>
      </c>
      <c r="C9" s="14" t="s">
        <v>47</v>
      </c>
    </row>
    <row r="11" spans="1:3" x14ac:dyDescent="0.35">
      <c r="B11" s="3"/>
    </row>
    <row r="13" spans="1:3" x14ac:dyDescent="0.35">
      <c r="A13" t="s">
        <v>18</v>
      </c>
    </row>
    <row r="14" spans="1:3" x14ac:dyDescent="0.35">
      <c r="A14" t="s">
        <v>50</v>
      </c>
    </row>
    <row r="15" spans="1:3" x14ac:dyDescent="0.35">
      <c r="A15" t="s">
        <v>19</v>
      </c>
    </row>
    <row r="17" spans="1:2" x14ac:dyDescent="0.35">
      <c r="A17" t="s">
        <v>2</v>
      </c>
    </row>
    <row r="18" spans="1:2" x14ac:dyDescent="0.35">
      <c r="A18" t="s">
        <v>3</v>
      </c>
    </row>
    <row r="20" spans="1:2" x14ac:dyDescent="0.35">
      <c r="A20" t="s">
        <v>48</v>
      </c>
    </row>
    <row r="21" spans="1:2" x14ac:dyDescent="0.35">
      <c r="A21" t="s">
        <v>4</v>
      </c>
    </row>
    <row r="22" spans="1:2" x14ac:dyDescent="0.35">
      <c r="A22" t="s">
        <v>5</v>
      </c>
    </row>
    <row r="23" spans="1:2" ht="101.5" x14ac:dyDescent="0.35">
      <c r="B23" s="3" t="s">
        <v>16</v>
      </c>
    </row>
    <row r="26" spans="1:2" x14ac:dyDescent="0.35">
      <c r="A26" t="s">
        <v>1</v>
      </c>
    </row>
    <row r="32" spans="1:2" x14ac:dyDescent="0.35">
      <c r="A32" t="s">
        <v>29</v>
      </c>
    </row>
    <row r="33" spans="1:1" x14ac:dyDescent="0.35">
      <c r="A33" t="s">
        <v>30</v>
      </c>
    </row>
  </sheetData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1919-2543-40B0-86E7-ADC6C70417C2}">
  <dimension ref="A1:H96"/>
  <sheetViews>
    <sheetView topLeftCell="D1" workbookViewId="0">
      <selection activeCell="F45" sqref="F45"/>
    </sheetView>
  </sheetViews>
  <sheetFormatPr defaultRowHeight="14.5" x14ac:dyDescent="0.35"/>
  <cols>
    <col min="1" max="1" width="17.7265625" bestFit="1" customWidth="1"/>
    <col min="2" max="2" width="7.08984375" bestFit="1" customWidth="1"/>
    <col min="3" max="3" width="8.81640625" bestFit="1" customWidth="1"/>
    <col min="4" max="4" width="33.81640625" bestFit="1" customWidth="1"/>
    <col min="5" max="5" width="69.7265625" bestFit="1" customWidth="1"/>
    <col min="8" max="8" width="122.90625" bestFit="1" customWidth="1"/>
  </cols>
  <sheetData>
    <row r="1" spans="1:8" ht="14.5" customHeight="1" x14ac:dyDescent="0.35">
      <c r="A1" s="9" t="s">
        <v>145</v>
      </c>
      <c r="B1" s="9"/>
      <c r="C1" s="9"/>
      <c r="D1" s="9"/>
      <c r="E1" s="9"/>
      <c r="H1" s="1" t="s">
        <v>146</v>
      </c>
    </row>
    <row r="2" spans="1:8" x14ac:dyDescent="0.35">
      <c r="A2" s="1"/>
      <c r="H2" t="s">
        <v>147</v>
      </c>
    </row>
    <row r="3" spans="1:8" x14ac:dyDescent="0.35">
      <c r="A3" s="6" t="s">
        <v>59</v>
      </c>
      <c r="B3" s="10" t="s">
        <v>60</v>
      </c>
      <c r="C3" s="10"/>
      <c r="D3" s="10"/>
      <c r="E3" s="10"/>
      <c r="H3" t="s">
        <v>148</v>
      </c>
    </row>
    <row r="4" spans="1:8" x14ac:dyDescent="0.35">
      <c r="A4" s="6" t="s">
        <v>61</v>
      </c>
      <c r="B4" s="10" t="s">
        <v>62</v>
      </c>
      <c r="C4" s="10"/>
      <c r="D4" s="10"/>
      <c r="E4" s="10"/>
      <c r="H4" t="s">
        <v>149</v>
      </c>
    </row>
    <row r="5" spans="1:8" x14ac:dyDescent="0.35">
      <c r="A5" s="6" t="s">
        <v>63</v>
      </c>
      <c r="B5" s="6" t="s">
        <v>64</v>
      </c>
      <c r="C5" s="6" t="s">
        <v>65</v>
      </c>
      <c r="D5" s="6" t="s">
        <v>66</v>
      </c>
      <c r="E5" s="6" t="s">
        <v>67</v>
      </c>
      <c r="H5" t="s">
        <v>150</v>
      </c>
    </row>
    <row r="6" spans="1:8" x14ac:dyDescent="0.35">
      <c r="A6" s="7" t="s">
        <v>68</v>
      </c>
      <c r="B6" s="7" t="s">
        <v>69</v>
      </c>
      <c r="C6" s="7" t="s">
        <v>70</v>
      </c>
      <c r="D6" s="7" t="s">
        <v>71</v>
      </c>
      <c r="E6" s="7" t="s">
        <v>72</v>
      </c>
      <c r="H6" t="s">
        <v>151</v>
      </c>
    </row>
    <row r="7" spans="1:8" x14ac:dyDescent="0.35">
      <c r="A7" s="7" t="s">
        <v>73</v>
      </c>
      <c r="B7" s="7" t="s">
        <v>74</v>
      </c>
      <c r="C7" s="7"/>
      <c r="D7" s="7" t="s">
        <v>75</v>
      </c>
      <c r="E7" s="7" t="s">
        <v>76</v>
      </c>
      <c r="H7" t="s">
        <v>152</v>
      </c>
    </row>
    <row r="8" spans="1:8" x14ac:dyDescent="0.35">
      <c r="A8" s="7" t="s">
        <v>77</v>
      </c>
      <c r="B8" s="7" t="s">
        <v>69</v>
      </c>
      <c r="C8" s="7"/>
      <c r="D8" s="7" t="s">
        <v>78</v>
      </c>
      <c r="E8" s="7" t="s">
        <v>79</v>
      </c>
      <c r="H8" t="s">
        <v>153</v>
      </c>
    </row>
    <row r="9" spans="1:8" x14ac:dyDescent="0.35">
      <c r="A9" s="7" t="s">
        <v>80</v>
      </c>
      <c r="B9" s="7" t="s">
        <v>69</v>
      </c>
      <c r="C9" s="7"/>
      <c r="D9" s="7" t="s">
        <v>81</v>
      </c>
      <c r="E9" s="7" t="s">
        <v>82</v>
      </c>
      <c r="H9" t="s">
        <v>154</v>
      </c>
    </row>
    <row r="11" spans="1:8" x14ac:dyDescent="0.35">
      <c r="A11" s="6" t="s">
        <v>59</v>
      </c>
      <c r="B11" s="10" t="s">
        <v>83</v>
      </c>
      <c r="C11" s="10"/>
      <c r="D11" s="10"/>
      <c r="E11" s="10"/>
    </row>
    <row r="12" spans="1:8" x14ac:dyDescent="0.35">
      <c r="A12" s="6" t="s">
        <v>61</v>
      </c>
      <c r="B12" s="10" t="s">
        <v>84</v>
      </c>
      <c r="C12" s="10"/>
      <c r="D12" s="10"/>
      <c r="E12" s="10"/>
    </row>
    <row r="13" spans="1:8" x14ac:dyDescent="0.35">
      <c r="A13" s="6" t="s">
        <v>63</v>
      </c>
      <c r="B13" s="6" t="s">
        <v>64</v>
      </c>
      <c r="C13" s="6" t="s">
        <v>65</v>
      </c>
      <c r="D13" s="6" t="s">
        <v>66</v>
      </c>
      <c r="E13" s="6" t="s">
        <v>67</v>
      </c>
    </row>
    <row r="14" spans="1:8" x14ac:dyDescent="0.35">
      <c r="A14" s="7" t="s">
        <v>77</v>
      </c>
      <c r="B14" s="7" t="s">
        <v>69</v>
      </c>
      <c r="C14" s="7" t="s">
        <v>70</v>
      </c>
      <c r="D14" s="7" t="s">
        <v>71</v>
      </c>
      <c r="E14" s="7"/>
    </row>
    <row r="15" spans="1:8" x14ac:dyDescent="0.35">
      <c r="A15" s="7" t="s">
        <v>85</v>
      </c>
      <c r="B15" s="7" t="s">
        <v>74</v>
      </c>
      <c r="C15" s="7"/>
      <c r="D15" s="7"/>
      <c r="E15" s="7" t="s">
        <v>86</v>
      </c>
    </row>
    <row r="17" spans="1:5" x14ac:dyDescent="0.35">
      <c r="A17" s="6" t="s">
        <v>59</v>
      </c>
      <c r="B17" s="10" t="s">
        <v>87</v>
      </c>
      <c r="C17" s="10"/>
      <c r="D17" s="10"/>
      <c r="E17" s="10"/>
    </row>
    <row r="18" spans="1:5" x14ac:dyDescent="0.35">
      <c r="A18" s="6" t="s">
        <v>61</v>
      </c>
      <c r="B18" s="10" t="s">
        <v>88</v>
      </c>
      <c r="C18" s="10"/>
      <c r="D18" s="10"/>
      <c r="E18" s="10"/>
    </row>
    <row r="19" spans="1:5" x14ac:dyDescent="0.35">
      <c r="A19" s="6" t="s">
        <v>63</v>
      </c>
      <c r="B19" s="6" t="s">
        <v>64</v>
      </c>
      <c r="C19" s="6" t="s">
        <v>65</v>
      </c>
      <c r="D19" s="6" t="s">
        <v>66</v>
      </c>
      <c r="E19" s="6" t="s">
        <v>67</v>
      </c>
    </row>
    <row r="20" spans="1:5" x14ac:dyDescent="0.35">
      <c r="A20" s="7" t="s">
        <v>80</v>
      </c>
      <c r="B20" s="7" t="s">
        <v>69</v>
      </c>
      <c r="C20" s="7" t="s">
        <v>70</v>
      </c>
      <c r="D20" s="7" t="s">
        <v>71</v>
      </c>
      <c r="E20" s="7"/>
    </row>
    <row r="21" spans="1:5" x14ac:dyDescent="0.35">
      <c r="A21" s="7" t="s">
        <v>89</v>
      </c>
      <c r="B21" s="7" t="s">
        <v>74</v>
      </c>
      <c r="C21" s="7"/>
      <c r="D21" s="7"/>
      <c r="E21" s="7" t="s">
        <v>90</v>
      </c>
    </row>
    <row r="23" spans="1:5" x14ac:dyDescent="0.35">
      <c r="A23" s="6" t="s">
        <v>59</v>
      </c>
      <c r="B23" s="10" t="s">
        <v>91</v>
      </c>
      <c r="C23" s="10"/>
      <c r="D23" s="10"/>
      <c r="E23" s="10"/>
    </row>
    <row r="24" spans="1:5" x14ac:dyDescent="0.35">
      <c r="A24" s="6" t="s">
        <v>61</v>
      </c>
      <c r="B24" s="10" t="s">
        <v>92</v>
      </c>
      <c r="C24" s="10"/>
      <c r="D24" s="10"/>
      <c r="E24" s="10"/>
    </row>
    <row r="25" spans="1:5" x14ac:dyDescent="0.35">
      <c r="A25" s="6" t="s">
        <v>63</v>
      </c>
      <c r="B25" s="6" t="s">
        <v>64</v>
      </c>
      <c r="C25" s="6" t="s">
        <v>65</v>
      </c>
      <c r="D25" s="6" t="s">
        <v>66</v>
      </c>
      <c r="E25" s="6" t="s">
        <v>67</v>
      </c>
    </row>
    <row r="26" spans="1:5" x14ac:dyDescent="0.35">
      <c r="A26" s="7" t="s">
        <v>93</v>
      </c>
      <c r="B26" s="7" t="s">
        <v>69</v>
      </c>
      <c r="C26" s="7" t="s">
        <v>70</v>
      </c>
      <c r="D26" s="7" t="s">
        <v>71</v>
      </c>
      <c r="E26" s="7"/>
    </row>
    <row r="27" spans="1:5" x14ac:dyDescent="0.35">
      <c r="A27" s="7" t="s">
        <v>68</v>
      </c>
      <c r="B27" s="7" t="s">
        <v>94</v>
      </c>
      <c r="C27" s="7" t="s">
        <v>70</v>
      </c>
      <c r="D27" s="7" t="s">
        <v>95</v>
      </c>
      <c r="E27" s="7" t="s">
        <v>96</v>
      </c>
    </row>
    <row r="28" spans="1:5" x14ac:dyDescent="0.35">
      <c r="A28" s="7" t="s">
        <v>97</v>
      </c>
      <c r="B28" s="7" t="s">
        <v>98</v>
      </c>
      <c r="C28" s="7"/>
      <c r="D28" s="7"/>
      <c r="E28" s="7" t="s">
        <v>99</v>
      </c>
    </row>
    <row r="29" spans="1:5" x14ac:dyDescent="0.35">
      <c r="A29" s="7" t="s">
        <v>100</v>
      </c>
      <c r="B29" s="7" t="s">
        <v>69</v>
      </c>
      <c r="C29" s="7"/>
      <c r="D29" s="7" t="s">
        <v>101</v>
      </c>
      <c r="E29" s="7" t="s">
        <v>102</v>
      </c>
    </row>
    <row r="31" spans="1:5" x14ac:dyDescent="0.35">
      <c r="A31" s="6" t="s">
        <v>59</v>
      </c>
      <c r="B31" s="10" t="s">
        <v>103</v>
      </c>
      <c r="C31" s="10"/>
      <c r="D31" s="10"/>
      <c r="E31" s="10"/>
    </row>
    <row r="32" spans="1:5" x14ac:dyDescent="0.35">
      <c r="A32" s="6" t="s">
        <v>61</v>
      </c>
      <c r="B32" s="10" t="s">
        <v>104</v>
      </c>
      <c r="C32" s="10"/>
      <c r="D32" s="10"/>
      <c r="E32" s="10"/>
    </row>
    <row r="33" spans="1:5" x14ac:dyDescent="0.35">
      <c r="A33" s="6" t="s">
        <v>63</v>
      </c>
      <c r="B33" s="6" t="s">
        <v>64</v>
      </c>
      <c r="C33" s="6" t="s">
        <v>65</v>
      </c>
      <c r="D33" s="6" t="s">
        <v>66</v>
      </c>
      <c r="E33" s="6" t="s">
        <v>67</v>
      </c>
    </row>
    <row r="34" spans="1:5" x14ac:dyDescent="0.35">
      <c r="A34" s="7" t="s">
        <v>100</v>
      </c>
      <c r="B34" s="7" t="s">
        <v>69</v>
      </c>
      <c r="C34" s="7" t="s">
        <v>70</v>
      </c>
      <c r="D34" s="7" t="s">
        <v>71</v>
      </c>
      <c r="E34" s="7"/>
    </row>
    <row r="35" spans="1:5" x14ac:dyDescent="0.35">
      <c r="A35" s="7" t="s">
        <v>105</v>
      </c>
      <c r="B35" s="7" t="s">
        <v>74</v>
      </c>
      <c r="C35" s="7"/>
      <c r="D35" s="7"/>
      <c r="E35" s="7" t="s">
        <v>106</v>
      </c>
    </row>
    <row r="37" spans="1:5" x14ac:dyDescent="0.35">
      <c r="A37" s="6" t="s">
        <v>59</v>
      </c>
      <c r="B37" s="10" t="s">
        <v>107</v>
      </c>
      <c r="C37" s="10"/>
      <c r="D37" s="10"/>
      <c r="E37" s="10"/>
    </row>
    <row r="38" spans="1:5" x14ac:dyDescent="0.35">
      <c r="A38" s="6" t="s">
        <v>61</v>
      </c>
      <c r="B38" s="10" t="s">
        <v>108</v>
      </c>
      <c r="C38" s="10"/>
      <c r="D38" s="10"/>
      <c r="E38" s="10"/>
    </row>
    <row r="39" spans="1:5" x14ac:dyDescent="0.35">
      <c r="A39" s="6" t="s">
        <v>63</v>
      </c>
      <c r="B39" s="6" t="s">
        <v>64</v>
      </c>
      <c r="C39" s="6" t="s">
        <v>65</v>
      </c>
      <c r="D39" s="6" t="s">
        <v>66</v>
      </c>
      <c r="E39" s="6" t="s">
        <v>67</v>
      </c>
    </row>
    <row r="40" spans="1:5" x14ac:dyDescent="0.35">
      <c r="A40" s="7" t="s">
        <v>109</v>
      </c>
      <c r="B40" s="7" t="s">
        <v>69</v>
      </c>
      <c r="C40" s="7" t="s">
        <v>70</v>
      </c>
      <c r="D40" s="7" t="s">
        <v>71</v>
      </c>
      <c r="E40" s="7"/>
    </row>
    <row r="41" spans="1:5" x14ac:dyDescent="0.35">
      <c r="A41" s="7" t="s">
        <v>109</v>
      </c>
      <c r="B41" s="7" t="s">
        <v>74</v>
      </c>
      <c r="C41" s="7"/>
      <c r="D41" s="7"/>
      <c r="E41" s="7" t="s">
        <v>110</v>
      </c>
    </row>
    <row r="43" spans="1:5" x14ac:dyDescent="0.35">
      <c r="A43" s="6" t="s">
        <v>59</v>
      </c>
      <c r="B43" s="10" t="s">
        <v>111</v>
      </c>
      <c r="C43" s="10"/>
      <c r="D43" s="10"/>
      <c r="E43" s="10"/>
    </row>
    <row r="44" spans="1:5" x14ac:dyDescent="0.35">
      <c r="A44" s="6" t="s">
        <v>61</v>
      </c>
      <c r="B44" s="10" t="s">
        <v>112</v>
      </c>
      <c r="C44" s="10"/>
      <c r="D44" s="10"/>
      <c r="E44" s="10"/>
    </row>
    <row r="45" spans="1:5" x14ac:dyDescent="0.35">
      <c r="A45" s="6" t="s">
        <v>63</v>
      </c>
      <c r="B45" s="6" t="s">
        <v>64</v>
      </c>
      <c r="C45" s="6" t="s">
        <v>65</v>
      </c>
      <c r="D45" s="6" t="s">
        <v>66</v>
      </c>
      <c r="E45" s="6" t="s">
        <v>67</v>
      </c>
    </row>
    <row r="46" spans="1:5" x14ac:dyDescent="0.35">
      <c r="A46" s="7" t="s">
        <v>113</v>
      </c>
      <c r="B46" s="7" t="s">
        <v>69</v>
      </c>
      <c r="C46" s="7" t="s">
        <v>70</v>
      </c>
      <c r="D46" s="7" t="s">
        <v>71</v>
      </c>
      <c r="E46" s="7"/>
    </row>
    <row r="47" spans="1:5" x14ac:dyDescent="0.35">
      <c r="A47" s="7" t="s">
        <v>114</v>
      </c>
      <c r="B47" s="7" t="s">
        <v>74</v>
      </c>
      <c r="C47" s="7"/>
      <c r="D47" s="7"/>
      <c r="E47" s="7" t="s">
        <v>115</v>
      </c>
    </row>
    <row r="50" spans="1:5" x14ac:dyDescent="0.35">
      <c r="A50" s="6" t="s">
        <v>59</v>
      </c>
      <c r="B50" s="10" t="s">
        <v>116</v>
      </c>
      <c r="C50" s="10"/>
      <c r="D50" s="10"/>
      <c r="E50" s="10"/>
    </row>
    <row r="51" spans="1:5" x14ac:dyDescent="0.35">
      <c r="A51" s="6" t="s">
        <v>61</v>
      </c>
      <c r="B51" s="10" t="s">
        <v>117</v>
      </c>
      <c r="C51" s="10"/>
      <c r="D51" s="10"/>
      <c r="E51" s="10"/>
    </row>
    <row r="52" spans="1:5" x14ac:dyDescent="0.35">
      <c r="A52" s="6" t="s">
        <v>63</v>
      </c>
      <c r="B52" s="6" t="s">
        <v>64</v>
      </c>
      <c r="C52" s="6" t="s">
        <v>65</v>
      </c>
      <c r="D52" s="6" t="s">
        <v>66</v>
      </c>
      <c r="E52" s="6" t="s">
        <v>67</v>
      </c>
    </row>
    <row r="53" spans="1:5" x14ac:dyDescent="0.35">
      <c r="A53" s="7" t="s">
        <v>118</v>
      </c>
      <c r="B53" s="7" t="s">
        <v>69</v>
      </c>
      <c r="C53" s="7" t="s">
        <v>70</v>
      </c>
      <c r="D53" s="7" t="s">
        <v>71</v>
      </c>
      <c r="E53" s="7"/>
    </row>
    <row r="54" spans="1:5" x14ac:dyDescent="0.35">
      <c r="A54" s="7" t="s">
        <v>113</v>
      </c>
      <c r="B54" s="7" t="s">
        <v>69</v>
      </c>
      <c r="C54" s="7" t="s">
        <v>70</v>
      </c>
      <c r="D54" s="7" t="s">
        <v>119</v>
      </c>
      <c r="E54" s="7"/>
    </row>
    <row r="55" spans="1:5" x14ac:dyDescent="0.35">
      <c r="A55" s="7" t="s">
        <v>93</v>
      </c>
      <c r="B55" s="7" t="s">
        <v>69</v>
      </c>
      <c r="C55" s="7" t="s">
        <v>70</v>
      </c>
      <c r="D55" s="7" t="s">
        <v>119</v>
      </c>
      <c r="E55" s="7"/>
    </row>
    <row r="57" spans="1:5" x14ac:dyDescent="0.35">
      <c r="A57" s="6" t="s">
        <v>59</v>
      </c>
      <c r="B57" s="10" t="s">
        <v>120</v>
      </c>
      <c r="C57" s="10"/>
      <c r="D57" s="10"/>
      <c r="E57" s="10"/>
    </row>
    <row r="58" spans="1:5" x14ac:dyDescent="0.35">
      <c r="A58" s="6" t="s">
        <v>61</v>
      </c>
      <c r="B58" s="10" t="s">
        <v>121</v>
      </c>
      <c r="C58" s="10"/>
      <c r="D58" s="10"/>
      <c r="E58" s="10"/>
    </row>
    <row r="59" spans="1:5" x14ac:dyDescent="0.35">
      <c r="A59" s="6" t="s">
        <v>63</v>
      </c>
      <c r="B59" s="6" t="s">
        <v>64</v>
      </c>
      <c r="C59" s="6" t="s">
        <v>65</v>
      </c>
      <c r="D59" s="6" t="s">
        <v>66</v>
      </c>
      <c r="E59" s="6" t="s">
        <v>67</v>
      </c>
    </row>
    <row r="60" spans="1:5" x14ac:dyDescent="0.35">
      <c r="A60" s="7" t="s">
        <v>122</v>
      </c>
      <c r="B60" s="7" t="s">
        <v>69</v>
      </c>
      <c r="C60" s="7" t="s">
        <v>70</v>
      </c>
      <c r="D60" s="7" t="s">
        <v>71</v>
      </c>
      <c r="E60" s="7"/>
    </row>
    <row r="61" spans="1:5" x14ac:dyDescent="0.35">
      <c r="A61" s="7" t="s">
        <v>123</v>
      </c>
      <c r="B61" s="7" t="s">
        <v>69</v>
      </c>
      <c r="C61" s="7" t="s">
        <v>70</v>
      </c>
      <c r="D61" s="7" t="s">
        <v>119</v>
      </c>
      <c r="E61" s="7"/>
    </row>
    <row r="62" spans="1:5" x14ac:dyDescent="0.35">
      <c r="A62" s="7" t="s">
        <v>93</v>
      </c>
      <c r="B62" s="7" t="s">
        <v>69</v>
      </c>
      <c r="C62" s="7" t="s">
        <v>70</v>
      </c>
      <c r="D62" s="7" t="s">
        <v>119</v>
      </c>
      <c r="E62" s="7"/>
    </row>
    <row r="64" spans="1:5" x14ac:dyDescent="0.35">
      <c r="A64" s="6" t="s">
        <v>59</v>
      </c>
      <c r="B64" s="10" t="s">
        <v>124</v>
      </c>
      <c r="C64" s="10"/>
      <c r="D64" s="10"/>
      <c r="E64" s="10"/>
    </row>
    <row r="65" spans="1:5" x14ac:dyDescent="0.35">
      <c r="A65" s="6" t="s">
        <v>61</v>
      </c>
      <c r="B65" s="10" t="s">
        <v>125</v>
      </c>
      <c r="C65" s="10"/>
      <c r="D65" s="10"/>
      <c r="E65" s="10"/>
    </row>
    <row r="66" spans="1:5" x14ac:dyDescent="0.35">
      <c r="A66" s="6" t="s">
        <v>63</v>
      </c>
      <c r="B66" s="6" t="s">
        <v>64</v>
      </c>
      <c r="C66" s="6" t="s">
        <v>65</v>
      </c>
      <c r="D66" s="6" t="s">
        <v>66</v>
      </c>
      <c r="E66" s="6" t="s">
        <v>67</v>
      </c>
    </row>
    <row r="67" spans="1:5" x14ac:dyDescent="0.35">
      <c r="A67" s="7" t="s">
        <v>123</v>
      </c>
      <c r="B67" s="7" t="s">
        <v>69</v>
      </c>
      <c r="C67" s="7" t="s">
        <v>70</v>
      </c>
      <c r="D67" s="7" t="s">
        <v>71</v>
      </c>
      <c r="E67" s="7"/>
    </row>
    <row r="68" spans="1:5" x14ac:dyDescent="0.35">
      <c r="A68" s="7" t="s">
        <v>126</v>
      </c>
      <c r="B68" s="7" t="s">
        <v>74</v>
      </c>
      <c r="C68" s="7"/>
      <c r="D68" s="7"/>
      <c r="E68" s="7" t="s">
        <v>127</v>
      </c>
    </row>
    <row r="70" spans="1:5" x14ac:dyDescent="0.35">
      <c r="A70" s="6" t="s">
        <v>59</v>
      </c>
      <c r="B70" s="10" t="s">
        <v>128</v>
      </c>
      <c r="C70" s="10"/>
      <c r="D70" s="10"/>
      <c r="E70" s="10"/>
    </row>
    <row r="71" spans="1:5" x14ac:dyDescent="0.35">
      <c r="A71" s="6" t="s">
        <v>61</v>
      </c>
      <c r="B71" s="10" t="s">
        <v>129</v>
      </c>
      <c r="C71" s="10"/>
      <c r="D71" s="10"/>
      <c r="E71" s="10"/>
    </row>
    <row r="72" spans="1:5" x14ac:dyDescent="0.35">
      <c r="A72" s="6" t="s">
        <v>63</v>
      </c>
      <c r="B72" s="6" t="s">
        <v>64</v>
      </c>
      <c r="C72" s="6" t="s">
        <v>65</v>
      </c>
      <c r="D72" s="6" t="s">
        <v>66</v>
      </c>
      <c r="E72" s="6" t="s">
        <v>67</v>
      </c>
    </row>
    <row r="73" spans="1:5" x14ac:dyDescent="0.35">
      <c r="A73" s="7" t="s">
        <v>130</v>
      </c>
      <c r="B73" s="7" t="s">
        <v>69</v>
      </c>
      <c r="C73" s="7" t="s">
        <v>70</v>
      </c>
      <c r="D73" s="7" t="s">
        <v>71</v>
      </c>
      <c r="E73" s="7"/>
    </row>
    <row r="74" spans="1:5" x14ac:dyDescent="0.35">
      <c r="A74" s="7" t="s">
        <v>131</v>
      </c>
      <c r="B74" s="7" t="s">
        <v>74</v>
      </c>
      <c r="C74" s="7"/>
      <c r="D74" s="7"/>
      <c r="E74" s="7" t="s">
        <v>132</v>
      </c>
    </row>
    <row r="75" spans="1:5" x14ac:dyDescent="0.35">
      <c r="A75" s="7" t="s">
        <v>133</v>
      </c>
      <c r="B75" s="7" t="s">
        <v>69</v>
      </c>
      <c r="C75" s="7"/>
      <c r="D75" s="7" t="s">
        <v>119</v>
      </c>
      <c r="E75" s="7"/>
    </row>
    <row r="77" spans="1:5" x14ac:dyDescent="0.35">
      <c r="A77" s="6" t="s">
        <v>59</v>
      </c>
      <c r="B77" s="10" t="s">
        <v>134</v>
      </c>
      <c r="C77" s="10"/>
      <c r="D77" s="10"/>
      <c r="E77" s="10"/>
    </row>
    <row r="78" spans="1:5" x14ac:dyDescent="0.35">
      <c r="A78" s="6" t="s">
        <v>61</v>
      </c>
      <c r="B78" s="10" t="s">
        <v>135</v>
      </c>
      <c r="C78" s="10"/>
      <c r="D78" s="10"/>
      <c r="E78" s="10"/>
    </row>
    <row r="79" spans="1:5" x14ac:dyDescent="0.35">
      <c r="A79" s="6" t="s">
        <v>63</v>
      </c>
      <c r="B79" s="6" t="s">
        <v>64</v>
      </c>
      <c r="C79" s="6" t="s">
        <v>65</v>
      </c>
      <c r="D79" s="6" t="s">
        <v>66</v>
      </c>
      <c r="E79" s="6" t="s">
        <v>67</v>
      </c>
    </row>
    <row r="80" spans="1:5" x14ac:dyDescent="0.35">
      <c r="A80" s="7" t="s">
        <v>133</v>
      </c>
      <c r="B80" s="7" t="s">
        <v>69</v>
      </c>
      <c r="C80" s="7" t="s">
        <v>70</v>
      </c>
      <c r="D80" s="7" t="s">
        <v>71</v>
      </c>
      <c r="E80" s="7"/>
    </row>
    <row r="81" spans="1:5" x14ac:dyDescent="0.35">
      <c r="A81" s="7" t="s">
        <v>136</v>
      </c>
      <c r="B81" s="7" t="s">
        <v>74</v>
      </c>
      <c r="C81" s="7"/>
      <c r="D81" s="7"/>
      <c r="E81" s="7" t="s">
        <v>137</v>
      </c>
    </row>
    <row r="83" spans="1:5" x14ac:dyDescent="0.35">
      <c r="A83" s="6" t="s">
        <v>59</v>
      </c>
      <c r="B83" s="10" t="s">
        <v>138</v>
      </c>
      <c r="C83" s="10"/>
      <c r="D83" s="10"/>
      <c r="E83" s="10"/>
    </row>
    <row r="84" spans="1:5" x14ac:dyDescent="0.35">
      <c r="A84" s="6" t="s">
        <v>61</v>
      </c>
      <c r="B84" s="10" t="s">
        <v>139</v>
      </c>
      <c r="C84" s="10"/>
      <c r="D84" s="10"/>
      <c r="E84" s="10"/>
    </row>
    <row r="85" spans="1:5" x14ac:dyDescent="0.35">
      <c r="A85" s="6" t="s">
        <v>63</v>
      </c>
      <c r="B85" s="6" t="s">
        <v>64</v>
      </c>
      <c r="C85" s="6" t="s">
        <v>65</v>
      </c>
      <c r="D85" s="6" t="s">
        <v>66</v>
      </c>
      <c r="E85" s="6" t="s">
        <v>67</v>
      </c>
    </row>
    <row r="86" spans="1:5" x14ac:dyDescent="0.35">
      <c r="A86" s="7" t="s">
        <v>140</v>
      </c>
      <c r="B86" s="7" t="s">
        <v>69</v>
      </c>
      <c r="C86" s="7" t="s">
        <v>70</v>
      </c>
      <c r="D86" s="7" t="s">
        <v>71</v>
      </c>
      <c r="E86" s="7"/>
    </row>
    <row r="87" spans="1:5" x14ac:dyDescent="0.35">
      <c r="A87" s="7" t="s">
        <v>123</v>
      </c>
      <c r="B87" s="7" t="s">
        <v>69</v>
      </c>
      <c r="C87" s="7" t="s">
        <v>70</v>
      </c>
      <c r="D87" s="7" t="s">
        <v>119</v>
      </c>
      <c r="E87" s="7"/>
    </row>
    <row r="88" spans="1:5" x14ac:dyDescent="0.35">
      <c r="A88" s="7" t="s">
        <v>130</v>
      </c>
      <c r="B88" s="7" t="s">
        <v>69</v>
      </c>
      <c r="C88" s="7" t="s">
        <v>70</v>
      </c>
      <c r="D88" s="7" t="s">
        <v>119</v>
      </c>
      <c r="E88" s="7"/>
    </row>
    <row r="89" spans="1:5" x14ac:dyDescent="0.35">
      <c r="A89" s="7" t="s">
        <v>93</v>
      </c>
      <c r="B89" s="7" t="s">
        <v>69</v>
      </c>
      <c r="C89" s="7" t="s">
        <v>70</v>
      </c>
      <c r="D89" s="7" t="s">
        <v>119</v>
      </c>
      <c r="E89" s="7" t="s">
        <v>141</v>
      </c>
    </row>
    <row r="91" spans="1:5" x14ac:dyDescent="0.35">
      <c r="A91" s="6" t="s">
        <v>59</v>
      </c>
      <c r="B91" s="10" t="s">
        <v>142</v>
      </c>
      <c r="C91" s="10"/>
      <c r="D91" s="10"/>
      <c r="E91" s="10"/>
    </row>
    <row r="92" spans="1:5" x14ac:dyDescent="0.35">
      <c r="A92" s="6" t="s">
        <v>61</v>
      </c>
      <c r="B92" s="10" t="s">
        <v>143</v>
      </c>
      <c r="C92" s="10"/>
      <c r="D92" s="10"/>
      <c r="E92" s="10"/>
    </row>
    <row r="93" spans="1:5" x14ac:dyDescent="0.35">
      <c r="A93" s="6" t="s">
        <v>63</v>
      </c>
      <c r="B93" s="6" t="s">
        <v>64</v>
      </c>
      <c r="C93" s="6" t="s">
        <v>65</v>
      </c>
      <c r="D93" s="6" t="s">
        <v>66</v>
      </c>
      <c r="E93" s="6" t="s">
        <v>67</v>
      </c>
    </row>
    <row r="94" spans="1:5" x14ac:dyDescent="0.35">
      <c r="A94" s="7" t="s">
        <v>144</v>
      </c>
      <c r="B94" s="7" t="s">
        <v>69</v>
      </c>
      <c r="C94" s="7" t="s">
        <v>70</v>
      </c>
      <c r="D94" s="7" t="s">
        <v>71</v>
      </c>
      <c r="E94" s="7"/>
    </row>
    <row r="95" spans="1:5" x14ac:dyDescent="0.35">
      <c r="A95" s="7" t="s">
        <v>130</v>
      </c>
      <c r="B95" s="7" t="s">
        <v>69</v>
      </c>
      <c r="C95" s="7" t="s">
        <v>70</v>
      </c>
      <c r="D95" s="7" t="s">
        <v>119</v>
      </c>
      <c r="E95" s="7"/>
    </row>
    <row r="96" spans="1:5" x14ac:dyDescent="0.35">
      <c r="A96" s="7" t="s">
        <v>68</v>
      </c>
      <c r="B96" s="7" t="s">
        <v>69</v>
      </c>
      <c r="C96" s="7" t="s">
        <v>70</v>
      </c>
      <c r="D96" s="7" t="s">
        <v>119</v>
      </c>
      <c r="E96" s="7"/>
    </row>
  </sheetData>
  <mergeCells count="29">
    <mergeCell ref="B91:E91"/>
    <mergeCell ref="B92:E92"/>
    <mergeCell ref="B57:E57"/>
    <mergeCell ref="B58:E58"/>
    <mergeCell ref="B64:E64"/>
    <mergeCell ref="B65:E65"/>
    <mergeCell ref="B70:E70"/>
    <mergeCell ref="B71:E71"/>
    <mergeCell ref="B43:E43"/>
    <mergeCell ref="B44:E44"/>
    <mergeCell ref="B50:E50"/>
    <mergeCell ref="B83:E83"/>
    <mergeCell ref="B84:E84"/>
    <mergeCell ref="B51:E51"/>
    <mergeCell ref="B78:E78"/>
    <mergeCell ref="B77:E77"/>
    <mergeCell ref="B38:E38"/>
    <mergeCell ref="B37:E37"/>
    <mergeCell ref="B24:E24"/>
    <mergeCell ref="B23:E23"/>
    <mergeCell ref="B18:E18"/>
    <mergeCell ref="B31:E31"/>
    <mergeCell ref="B32:E32"/>
    <mergeCell ref="A1:E1"/>
    <mergeCell ref="B17:E17"/>
    <mergeCell ref="B12:E12"/>
    <mergeCell ref="B11:E11"/>
    <mergeCell ref="B4:E4"/>
    <mergeCell ref="B3:E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2A998-9D73-4F3B-A55F-A4F70ED3DBFB}">
  <dimension ref="A1:C20"/>
  <sheetViews>
    <sheetView workbookViewId="0">
      <selection activeCell="A17" sqref="A17"/>
    </sheetView>
  </sheetViews>
  <sheetFormatPr defaultRowHeight="14.5" x14ac:dyDescent="0.35"/>
  <cols>
    <col min="1" max="1" width="52.453125" customWidth="1"/>
    <col min="2" max="2" width="39.08984375" customWidth="1"/>
    <col min="3" max="3" width="11.6328125" customWidth="1"/>
  </cols>
  <sheetData>
    <row r="1" spans="1:3" x14ac:dyDescent="0.35">
      <c r="A1" s="8" t="s">
        <v>226</v>
      </c>
      <c r="B1" s="8" t="s">
        <v>202</v>
      </c>
      <c r="C1" s="8" t="s">
        <v>161</v>
      </c>
    </row>
    <row r="2" spans="1:3" x14ac:dyDescent="0.35">
      <c r="A2" s="7" t="s">
        <v>210</v>
      </c>
      <c r="B2" s="36">
        <v>46288</v>
      </c>
      <c r="C2" s="7" t="s">
        <v>186</v>
      </c>
    </row>
    <row r="3" spans="1:3" x14ac:dyDescent="0.35">
      <c r="A3" s="7" t="s">
        <v>211</v>
      </c>
      <c r="B3" s="14" t="s">
        <v>213</v>
      </c>
      <c r="C3" s="7" t="s">
        <v>186</v>
      </c>
    </row>
    <row r="4" spans="1:3" x14ac:dyDescent="0.35">
      <c r="A4" s="7" t="s">
        <v>220</v>
      </c>
      <c r="B4" s="14" t="s">
        <v>213</v>
      </c>
      <c r="C4" s="7" t="s">
        <v>222</v>
      </c>
    </row>
    <row r="5" spans="1:3" x14ac:dyDescent="0.35">
      <c r="A5" s="7" t="s">
        <v>208</v>
      </c>
      <c r="B5" s="14" t="s">
        <v>214</v>
      </c>
      <c r="C5" s="7" t="s">
        <v>186</v>
      </c>
    </row>
    <row r="6" spans="1:3" x14ac:dyDescent="0.35">
      <c r="A6" s="7" t="s">
        <v>221</v>
      </c>
      <c r="B6" s="14" t="s">
        <v>223</v>
      </c>
      <c r="C6" s="7" t="s">
        <v>224</v>
      </c>
    </row>
    <row r="7" spans="1:3" x14ac:dyDescent="0.35">
      <c r="A7" s="7" t="s">
        <v>207</v>
      </c>
      <c r="B7" s="14" t="s">
        <v>212</v>
      </c>
      <c r="C7" s="7" t="s">
        <v>184</v>
      </c>
    </row>
    <row r="8" spans="1:3" x14ac:dyDescent="0.35">
      <c r="A8" s="7" t="s">
        <v>204</v>
      </c>
      <c r="B8" s="36" t="s">
        <v>206</v>
      </c>
      <c r="C8" s="7" t="s">
        <v>225</v>
      </c>
    </row>
    <row r="9" spans="1:3" x14ac:dyDescent="0.35">
      <c r="A9" s="7" t="s">
        <v>205</v>
      </c>
      <c r="B9" s="36" t="s">
        <v>206</v>
      </c>
      <c r="C9" s="7" t="s">
        <v>225</v>
      </c>
    </row>
    <row r="16" spans="1:3" x14ac:dyDescent="0.35">
      <c r="A16" t="s">
        <v>217</v>
      </c>
    </row>
    <row r="17" spans="1:2" x14ac:dyDescent="0.35">
      <c r="A17" t="s">
        <v>218</v>
      </c>
      <c r="B17" t="s">
        <v>15</v>
      </c>
    </row>
    <row r="18" spans="1:2" x14ac:dyDescent="0.35">
      <c r="A18" t="s">
        <v>215</v>
      </c>
      <c r="B18" t="s">
        <v>216</v>
      </c>
    </row>
    <row r="19" spans="1:2" x14ac:dyDescent="0.35">
      <c r="A19" t="s">
        <v>209</v>
      </c>
      <c r="B19" t="s">
        <v>15</v>
      </c>
    </row>
    <row r="20" spans="1:2" x14ac:dyDescent="0.35">
      <c r="A20" t="s">
        <v>219</v>
      </c>
      <c r="B20" t="s">
        <v>13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2F47E-5DB2-45CF-A5E5-12A173327F81}">
  <dimension ref="A1"/>
  <sheetViews>
    <sheetView workbookViewId="0">
      <selection activeCell="M34" sqref="M34"/>
    </sheetView>
  </sheetViews>
  <sheetFormatPr defaultRowHeight="14.5" x14ac:dyDescent="0.3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CDC7C-55B3-416C-9E03-05A0A063B246}">
  <dimension ref="A1:G5"/>
  <sheetViews>
    <sheetView workbookViewId="0">
      <selection activeCell="E22" sqref="E22"/>
    </sheetView>
  </sheetViews>
  <sheetFormatPr defaultRowHeight="14.5" x14ac:dyDescent="0.35"/>
  <cols>
    <col min="1" max="1" width="12" bestFit="1" customWidth="1"/>
  </cols>
  <sheetData>
    <row r="1" spans="1:7" x14ac:dyDescent="0.35">
      <c r="A1" s="6" t="s">
        <v>40</v>
      </c>
      <c r="B1" s="6" t="s">
        <v>10</v>
      </c>
      <c r="C1" s="6" t="s">
        <v>11</v>
      </c>
      <c r="D1" s="6" t="s">
        <v>12</v>
      </c>
      <c r="E1" s="6" t="s">
        <v>13</v>
      </c>
      <c r="F1" s="6" t="s">
        <v>14</v>
      </c>
      <c r="G1" s="6" t="s">
        <v>15</v>
      </c>
    </row>
    <row r="2" spans="1:7" x14ac:dyDescent="0.35">
      <c r="A2" s="7" t="s">
        <v>6</v>
      </c>
      <c r="B2" s="7">
        <v>1</v>
      </c>
      <c r="C2" s="7"/>
      <c r="D2" s="7">
        <v>2</v>
      </c>
      <c r="E2" s="7">
        <v>1</v>
      </c>
      <c r="F2" s="7">
        <v>2</v>
      </c>
      <c r="G2" s="7">
        <v>2</v>
      </c>
    </row>
    <row r="3" spans="1:7" x14ac:dyDescent="0.35">
      <c r="A3" s="7" t="s">
        <v>7</v>
      </c>
      <c r="B3" s="7">
        <v>2</v>
      </c>
      <c r="C3" s="7">
        <v>1</v>
      </c>
      <c r="D3" s="7"/>
      <c r="E3" s="7"/>
      <c r="F3" s="7"/>
      <c r="G3" s="7"/>
    </row>
    <row r="4" spans="1:7" x14ac:dyDescent="0.35">
      <c r="A4" s="7" t="s">
        <v>8</v>
      </c>
      <c r="B4" s="7"/>
      <c r="C4" s="7">
        <v>2</v>
      </c>
      <c r="D4" s="7"/>
      <c r="E4" s="7">
        <v>2</v>
      </c>
      <c r="F4" s="7"/>
      <c r="G4" s="7"/>
    </row>
    <row r="5" spans="1:7" x14ac:dyDescent="0.35">
      <c r="A5" s="7" t="s">
        <v>9</v>
      </c>
      <c r="B5" s="7"/>
      <c r="C5" s="7"/>
      <c r="D5" s="7">
        <v>1</v>
      </c>
      <c r="E5" s="7"/>
      <c r="F5" s="7">
        <v>1</v>
      </c>
      <c r="G5" s="7">
        <v>1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8DE2A-76E6-452A-AE90-13C80C3D40F2}">
  <dimension ref="A1:E32"/>
  <sheetViews>
    <sheetView workbookViewId="0">
      <selection activeCell="B9" sqref="B9"/>
    </sheetView>
  </sheetViews>
  <sheetFormatPr defaultRowHeight="14.5" x14ac:dyDescent="0.35"/>
  <cols>
    <col min="1" max="1" width="57.26953125" customWidth="1"/>
    <col min="2" max="2" width="18.7265625" customWidth="1"/>
    <col min="3" max="3" width="19.7265625" customWidth="1"/>
  </cols>
  <sheetData>
    <row r="1" spans="1:5" x14ac:dyDescent="0.35">
      <c r="A1" s="2" t="s">
        <v>31</v>
      </c>
      <c r="B1" s="2" t="s">
        <v>32</v>
      </c>
      <c r="E1" s="1" t="s">
        <v>34</v>
      </c>
    </row>
    <row r="2" spans="1:5" x14ac:dyDescent="0.35">
      <c r="A2" t="s">
        <v>35</v>
      </c>
      <c r="B2" s="4" t="s">
        <v>10</v>
      </c>
      <c r="E2" s="4" t="s">
        <v>11</v>
      </c>
    </row>
    <row r="3" spans="1:5" x14ac:dyDescent="0.35">
      <c r="A3" t="s">
        <v>37</v>
      </c>
      <c r="B3" s="4" t="s">
        <v>10</v>
      </c>
    </row>
    <row r="4" spans="1:5" ht="29" x14ac:dyDescent="0.35">
      <c r="A4" s="5" t="s">
        <v>36</v>
      </c>
      <c r="B4" s="4" t="s">
        <v>11</v>
      </c>
      <c r="E4" s="4" t="s">
        <v>14</v>
      </c>
    </row>
    <row r="5" spans="1:5" x14ac:dyDescent="0.35">
      <c r="A5" t="s">
        <v>38</v>
      </c>
      <c r="B5" s="4" t="s">
        <v>11</v>
      </c>
      <c r="E5" t="s">
        <v>14</v>
      </c>
    </row>
    <row r="6" spans="1:5" x14ac:dyDescent="0.35">
      <c r="A6" t="s">
        <v>33</v>
      </c>
    </row>
    <row r="8" spans="1:5" x14ac:dyDescent="0.35">
      <c r="A8" t="s">
        <v>39</v>
      </c>
    </row>
    <row r="9" spans="1:5" x14ac:dyDescent="0.35">
      <c r="A9" t="s">
        <v>54</v>
      </c>
    </row>
    <row r="13" spans="1:5" x14ac:dyDescent="0.35">
      <c r="A13" t="s">
        <v>57</v>
      </c>
    </row>
    <row r="17" spans="1:1" ht="101.5" x14ac:dyDescent="0.35">
      <c r="A17" s="3" t="s">
        <v>156</v>
      </c>
    </row>
    <row r="22" spans="1:1" x14ac:dyDescent="0.35">
      <c r="A22" t="s">
        <v>159</v>
      </c>
    </row>
    <row r="23" spans="1:1" x14ac:dyDescent="0.35">
      <c r="A23" t="s">
        <v>160</v>
      </c>
    </row>
    <row r="24" spans="1:1" x14ac:dyDescent="0.35">
      <c r="A24" t="s">
        <v>157</v>
      </c>
    </row>
    <row r="26" spans="1:1" x14ac:dyDescent="0.35">
      <c r="A26" t="s">
        <v>158</v>
      </c>
    </row>
    <row r="29" spans="1:1" x14ac:dyDescent="0.35">
      <c r="A29" t="s">
        <v>194</v>
      </c>
    </row>
    <row r="32" spans="1:1" x14ac:dyDescent="0.35">
      <c r="A32" t="s">
        <v>195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A661B-79AD-4791-9EC8-3651D794C8C6}">
  <dimension ref="A1:T40"/>
  <sheetViews>
    <sheetView workbookViewId="0">
      <selection activeCell="C9" sqref="C9"/>
    </sheetView>
  </sheetViews>
  <sheetFormatPr defaultRowHeight="14.5" x14ac:dyDescent="0.35"/>
  <cols>
    <col min="2" max="2" width="10.7265625" bestFit="1" customWidth="1"/>
    <col min="3" max="3" width="30.08984375" customWidth="1"/>
    <col min="4" max="4" width="28.54296875" customWidth="1"/>
    <col min="6" max="6" width="11.90625" bestFit="1" customWidth="1"/>
    <col min="7" max="7" width="9.08984375" customWidth="1"/>
    <col min="10" max="10" width="18.54296875" customWidth="1"/>
    <col min="12" max="13" width="11.08984375" bestFit="1" customWidth="1"/>
    <col min="18" max="18" width="20.36328125" hidden="1" customWidth="1"/>
    <col min="19" max="19" width="21.54296875" hidden="1" customWidth="1"/>
    <col min="20" max="20" width="0" hidden="1" customWidth="1"/>
  </cols>
  <sheetData>
    <row r="1" spans="1:20" ht="26" x14ac:dyDescent="0.35">
      <c r="A1" s="40" t="s">
        <v>227</v>
      </c>
      <c r="B1" s="40" t="s">
        <v>64</v>
      </c>
      <c r="C1" s="40" t="s">
        <v>67</v>
      </c>
      <c r="D1" s="40" t="s">
        <v>228</v>
      </c>
      <c r="E1" s="40" t="s">
        <v>162</v>
      </c>
      <c r="F1" s="40" t="s">
        <v>229</v>
      </c>
      <c r="G1" s="40" t="s">
        <v>230</v>
      </c>
      <c r="H1" s="40" t="s">
        <v>231</v>
      </c>
      <c r="I1" s="40" t="s">
        <v>232</v>
      </c>
      <c r="J1" s="40" t="s">
        <v>233</v>
      </c>
      <c r="K1" s="40" t="s">
        <v>161</v>
      </c>
      <c r="L1" s="40" t="s">
        <v>237</v>
      </c>
      <c r="M1" s="40" t="s">
        <v>238</v>
      </c>
      <c r="R1" s="40" t="s">
        <v>234</v>
      </c>
      <c r="S1" s="40" t="s">
        <v>235</v>
      </c>
      <c r="T1" s="40" t="s">
        <v>236</v>
      </c>
    </row>
    <row r="2" spans="1:20" ht="37.5" x14ac:dyDescent="0.35">
      <c r="A2" s="41" t="s">
        <v>239</v>
      </c>
      <c r="B2" s="44" t="s">
        <v>240</v>
      </c>
      <c r="C2" s="41" t="s">
        <v>241</v>
      </c>
      <c r="D2" s="41" t="s">
        <v>242</v>
      </c>
      <c r="E2" s="41" t="s">
        <v>243</v>
      </c>
      <c r="F2" s="42">
        <v>4</v>
      </c>
      <c r="G2" s="42">
        <v>5</v>
      </c>
      <c r="H2" s="37">
        <f>IF(AND(B2="Risk",ISNUMBER(F2),ISNUMBER(G2)),F2*G2,"")</f>
        <v>20</v>
      </c>
      <c r="I2" s="37" t="str">
        <f t="shared" ref="I2:I38" si="0">IF(H2="","",IF(H2&gt;=15,"Red",IF(H2&gt;=8,"Amber","Green")))</f>
        <v>Red</v>
      </c>
      <c r="J2" s="41" t="s">
        <v>244</v>
      </c>
      <c r="K2" s="42" t="s">
        <v>163</v>
      </c>
      <c r="L2" s="43">
        <v>46289</v>
      </c>
      <c r="M2" s="43">
        <v>46290</v>
      </c>
      <c r="R2" s="41" t="s">
        <v>245</v>
      </c>
      <c r="S2" s="41" t="s">
        <v>246</v>
      </c>
      <c r="T2" s="41"/>
    </row>
    <row r="3" spans="1:20" ht="50" x14ac:dyDescent="0.35">
      <c r="A3" s="41" t="s">
        <v>247</v>
      </c>
      <c r="B3" s="44" t="s">
        <v>240</v>
      </c>
      <c r="C3" s="41" t="s">
        <v>248</v>
      </c>
      <c r="D3" s="41" t="s">
        <v>249</v>
      </c>
      <c r="E3" s="41" t="s">
        <v>250</v>
      </c>
      <c r="F3" s="42">
        <v>4</v>
      </c>
      <c r="G3" s="42">
        <v>4</v>
      </c>
      <c r="H3" s="37">
        <f t="shared" ref="H3:H38" si="1">IF(AND(B3="Risk",ISNUMBER(F3),ISNUMBER(G3)),F3*G3,"")</f>
        <v>16</v>
      </c>
      <c r="I3" s="37" t="str">
        <f t="shared" si="0"/>
        <v>Red</v>
      </c>
      <c r="J3" s="41" t="s">
        <v>251</v>
      </c>
      <c r="K3" s="42" t="s">
        <v>163</v>
      </c>
      <c r="L3" s="43">
        <v>46289</v>
      </c>
      <c r="M3" s="43">
        <v>46290</v>
      </c>
      <c r="R3" s="41" t="s">
        <v>252</v>
      </c>
      <c r="S3" s="41" t="s">
        <v>253</v>
      </c>
      <c r="T3" s="41"/>
    </row>
    <row r="4" spans="1:20" ht="25" x14ac:dyDescent="0.35">
      <c r="A4" s="41" t="s">
        <v>254</v>
      </c>
      <c r="B4" s="44" t="s">
        <v>240</v>
      </c>
      <c r="C4" s="41" t="s">
        <v>255</v>
      </c>
      <c r="D4" s="41" t="s">
        <v>256</v>
      </c>
      <c r="E4" s="41" t="s">
        <v>257</v>
      </c>
      <c r="F4" s="42">
        <v>4</v>
      </c>
      <c r="G4" s="42">
        <v>4</v>
      </c>
      <c r="H4" s="37">
        <f t="shared" si="1"/>
        <v>16</v>
      </c>
      <c r="I4" s="37" t="str">
        <f t="shared" si="0"/>
        <v>Red</v>
      </c>
      <c r="J4" s="41" t="s">
        <v>258</v>
      </c>
      <c r="K4" s="42" t="s">
        <v>163</v>
      </c>
      <c r="L4" s="43">
        <v>46289</v>
      </c>
      <c r="M4" s="43">
        <v>46290</v>
      </c>
      <c r="R4" s="41" t="s">
        <v>259</v>
      </c>
      <c r="S4" s="41" t="s">
        <v>260</v>
      </c>
      <c r="T4" s="41"/>
    </row>
    <row r="5" spans="1:20" ht="37.5" x14ac:dyDescent="0.35">
      <c r="A5" s="41" t="s">
        <v>261</v>
      </c>
      <c r="B5" s="44" t="s">
        <v>240</v>
      </c>
      <c r="C5" s="41" t="s">
        <v>262</v>
      </c>
      <c r="D5" s="41" t="s">
        <v>263</v>
      </c>
      <c r="E5" s="41" t="s">
        <v>257</v>
      </c>
      <c r="F5" s="42">
        <v>3</v>
      </c>
      <c r="G5" s="42">
        <v>5</v>
      </c>
      <c r="H5" s="37">
        <f t="shared" si="1"/>
        <v>15</v>
      </c>
      <c r="I5" s="37" t="str">
        <f t="shared" si="0"/>
        <v>Red</v>
      </c>
      <c r="J5" s="41" t="s">
        <v>264</v>
      </c>
      <c r="K5" s="42" t="s">
        <v>163</v>
      </c>
      <c r="L5" s="43">
        <v>46289</v>
      </c>
      <c r="M5" s="43">
        <v>46290</v>
      </c>
      <c r="R5" s="41" t="s">
        <v>265</v>
      </c>
      <c r="S5" s="41" t="s">
        <v>266</v>
      </c>
      <c r="T5" s="41"/>
    </row>
    <row r="6" spans="1:20" ht="50" x14ac:dyDescent="0.35">
      <c r="A6" s="41" t="s">
        <v>267</v>
      </c>
      <c r="B6" s="44" t="s">
        <v>240</v>
      </c>
      <c r="C6" s="41" t="s">
        <v>268</v>
      </c>
      <c r="D6" s="41" t="s">
        <v>269</v>
      </c>
      <c r="E6" s="41" t="s">
        <v>270</v>
      </c>
      <c r="F6" s="42">
        <v>5</v>
      </c>
      <c r="G6" s="42">
        <v>3</v>
      </c>
      <c r="H6" s="37">
        <f t="shared" si="1"/>
        <v>15</v>
      </c>
      <c r="I6" s="37" t="str">
        <f t="shared" si="0"/>
        <v>Red</v>
      </c>
      <c r="J6" s="41" t="s">
        <v>271</v>
      </c>
      <c r="K6" s="42" t="s">
        <v>163</v>
      </c>
      <c r="L6" s="43">
        <v>46289</v>
      </c>
      <c r="M6" s="43">
        <v>46290</v>
      </c>
      <c r="R6" s="41" t="s">
        <v>272</v>
      </c>
      <c r="S6" s="41" t="s">
        <v>273</v>
      </c>
      <c r="T6" s="41"/>
    </row>
    <row r="7" spans="1:20" ht="37.5" x14ac:dyDescent="0.35">
      <c r="A7" s="41" t="s">
        <v>274</v>
      </c>
      <c r="B7" s="44" t="s">
        <v>240</v>
      </c>
      <c r="C7" s="41" t="s">
        <v>275</v>
      </c>
      <c r="D7" s="41" t="s">
        <v>276</v>
      </c>
      <c r="E7" s="41" t="s">
        <v>277</v>
      </c>
      <c r="F7" s="42">
        <v>4</v>
      </c>
      <c r="G7" s="42">
        <v>3</v>
      </c>
      <c r="H7" s="37">
        <f t="shared" si="1"/>
        <v>12</v>
      </c>
      <c r="I7" s="37" t="str">
        <f t="shared" si="0"/>
        <v>Amber</v>
      </c>
      <c r="J7" s="41" t="s">
        <v>278</v>
      </c>
      <c r="K7" s="42" t="s">
        <v>163</v>
      </c>
      <c r="L7" s="43">
        <v>46289</v>
      </c>
      <c r="M7" s="43">
        <v>46290</v>
      </c>
      <c r="R7" s="41" t="s">
        <v>279</v>
      </c>
      <c r="S7" s="41" t="s">
        <v>280</v>
      </c>
      <c r="T7" s="41"/>
    </row>
    <row r="8" spans="1:20" ht="25" x14ac:dyDescent="0.35">
      <c r="A8" s="41" t="s">
        <v>281</v>
      </c>
      <c r="B8" s="44" t="s">
        <v>240</v>
      </c>
      <c r="C8" s="41" t="s">
        <v>282</v>
      </c>
      <c r="D8" s="41" t="s">
        <v>283</v>
      </c>
      <c r="E8" s="41" t="s">
        <v>257</v>
      </c>
      <c r="F8" s="42">
        <v>3</v>
      </c>
      <c r="G8" s="42">
        <v>4</v>
      </c>
      <c r="H8" s="37">
        <f t="shared" si="1"/>
        <v>12</v>
      </c>
      <c r="I8" s="37" t="str">
        <f t="shared" si="0"/>
        <v>Amber</v>
      </c>
      <c r="J8" s="41" t="s">
        <v>284</v>
      </c>
      <c r="K8" s="42" t="s">
        <v>163</v>
      </c>
      <c r="L8" s="43">
        <v>46289</v>
      </c>
      <c r="M8" s="43">
        <v>46290</v>
      </c>
      <c r="R8" s="41" t="s">
        <v>285</v>
      </c>
      <c r="S8" s="41" t="s">
        <v>286</v>
      </c>
      <c r="T8" s="41"/>
    </row>
    <row r="9" spans="1:20" ht="25" x14ac:dyDescent="0.35">
      <c r="A9" s="41" t="s">
        <v>287</v>
      </c>
      <c r="B9" s="44" t="s">
        <v>240</v>
      </c>
      <c r="C9" s="41" t="s">
        <v>288</v>
      </c>
      <c r="D9" s="41" t="s">
        <v>289</v>
      </c>
      <c r="E9" s="41" t="s">
        <v>290</v>
      </c>
      <c r="F9" s="42">
        <v>3</v>
      </c>
      <c r="G9" s="42">
        <v>4</v>
      </c>
      <c r="H9" s="37">
        <f t="shared" si="1"/>
        <v>12</v>
      </c>
      <c r="I9" s="37" t="str">
        <f t="shared" si="0"/>
        <v>Amber</v>
      </c>
      <c r="J9" s="41" t="s">
        <v>291</v>
      </c>
      <c r="K9" s="42" t="s">
        <v>163</v>
      </c>
      <c r="L9" s="43">
        <v>46289</v>
      </c>
      <c r="M9" s="43">
        <v>46290</v>
      </c>
      <c r="R9" s="41" t="s">
        <v>292</v>
      </c>
      <c r="S9" s="41" t="s">
        <v>293</v>
      </c>
      <c r="T9" s="41"/>
    </row>
    <row r="10" spans="1:20" ht="62.5" x14ac:dyDescent="0.35">
      <c r="A10" s="41" t="s">
        <v>294</v>
      </c>
      <c r="B10" s="44" t="s">
        <v>240</v>
      </c>
      <c r="C10" s="41" t="s">
        <v>295</v>
      </c>
      <c r="D10" s="41" t="s">
        <v>296</v>
      </c>
      <c r="E10" s="41" t="s">
        <v>257</v>
      </c>
      <c r="F10" s="42">
        <v>2</v>
      </c>
      <c r="G10" s="42">
        <v>5</v>
      </c>
      <c r="H10" s="37">
        <f t="shared" si="1"/>
        <v>10</v>
      </c>
      <c r="I10" s="37" t="str">
        <f t="shared" si="0"/>
        <v>Amber</v>
      </c>
      <c r="J10" s="41" t="s">
        <v>297</v>
      </c>
      <c r="K10" s="42" t="s">
        <v>163</v>
      </c>
      <c r="L10" s="43">
        <v>46289</v>
      </c>
      <c r="M10" s="43">
        <v>46290</v>
      </c>
      <c r="R10" s="41" t="s">
        <v>298</v>
      </c>
      <c r="S10" s="41" t="s">
        <v>299</v>
      </c>
      <c r="T10" s="41"/>
    </row>
    <row r="11" spans="1:20" ht="25" x14ac:dyDescent="0.35">
      <c r="A11" s="41" t="s">
        <v>300</v>
      </c>
      <c r="B11" s="44" t="s">
        <v>240</v>
      </c>
      <c r="C11" s="41" t="s">
        <v>301</v>
      </c>
      <c r="D11" s="41" t="s">
        <v>302</v>
      </c>
      <c r="E11" s="41" t="s">
        <v>243</v>
      </c>
      <c r="F11" s="42">
        <v>3</v>
      </c>
      <c r="G11" s="42">
        <v>3</v>
      </c>
      <c r="H11" s="37">
        <f t="shared" si="1"/>
        <v>9</v>
      </c>
      <c r="I11" s="37" t="str">
        <f t="shared" si="0"/>
        <v>Amber</v>
      </c>
      <c r="J11" s="41" t="s">
        <v>303</v>
      </c>
      <c r="K11" s="42" t="s">
        <v>163</v>
      </c>
      <c r="L11" s="43">
        <v>46289</v>
      </c>
      <c r="M11" s="43">
        <v>46290</v>
      </c>
      <c r="R11" s="41" t="s">
        <v>304</v>
      </c>
      <c r="S11" s="41" t="s">
        <v>305</v>
      </c>
      <c r="T11" s="41"/>
    </row>
    <row r="12" spans="1:20" ht="37.5" x14ac:dyDescent="0.35">
      <c r="A12" s="41" t="s">
        <v>306</v>
      </c>
      <c r="B12" s="44" t="s">
        <v>240</v>
      </c>
      <c r="C12" s="41" t="s">
        <v>307</v>
      </c>
      <c r="D12" s="41" t="s">
        <v>308</v>
      </c>
      <c r="E12" s="41" t="s">
        <v>243</v>
      </c>
      <c r="F12" s="42">
        <v>2</v>
      </c>
      <c r="G12" s="42">
        <v>4</v>
      </c>
      <c r="H12" s="37">
        <f t="shared" si="1"/>
        <v>8</v>
      </c>
      <c r="I12" s="37" t="str">
        <f t="shared" si="0"/>
        <v>Amber</v>
      </c>
      <c r="J12" s="41" t="s">
        <v>309</v>
      </c>
      <c r="K12" s="42" t="s">
        <v>163</v>
      </c>
      <c r="L12" s="43">
        <v>46289</v>
      </c>
      <c r="M12" s="43">
        <v>46290</v>
      </c>
      <c r="R12" s="41" t="s">
        <v>310</v>
      </c>
      <c r="S12" s="41" t="s">
        <v>311</v>
      </c>
      <c r="T12" s="41"/>
    </row>
    <row r="13" spans="1:20" ht="37.5" x14ac:dyDescent="0.35">
      <c r="A13" s="41" t="s">
        <v>312</v>
      </c>
      <c r="B13" s="44" t="s">
        <v>240</v>
      </c>
      <c r="C13" s="41" t="s">
        <v>313</v>
      </c>
      <c r="D13" s="41" t="s">
        <v>314</v>
      </c>
      <c r="E13" s="41" t="s">
        <v>290</v>
      </c>
      <c r="F13" s="42">
        <v>4</v>
      </c>
      <c r="G13" s="42">
        <v>2</v>
      </c>
      <c r="H13" s="37">
        <f t="shared" si="1"/>
        <v>8</v>
      </c>
      <c r="I13" s="37" t="str">
        <f t="shared" si="0"/>
        <v>Amber</v>
      </c>
      <c r="J13" s="41" t="s">
        <v>315</v>
      </c>
      <c r="K13" s="42" t="s">
        <v>163</v>
      </c>
      <c r="L13" s="43">
        <v>46289</v>
      </c>
      <c r="M13" s="43">
        <v>46290</v>
      </c>
      <c r="R13" s="41" t="s">
        <v>316</v>
      </c>
      <c r="S13" s="41" t="s">
        <v>317</v>
      </c>
      <c r="T13" s="41"/>
    </row>
    <row r="14" spans="1:20" ht="37.5" x14ac:dyDescent="0.35">
      <c r="A14" s="41" t="s">
        <v>318</v>
      </c>
      <c r="B14" s="44" t="s">
        <v>240</v>
      </c>
      <c r="C14" s="41" t="s">
        <v>319</v>
      </c>
      <c r="D14" s="41" t="s">
        <v>320</v>
      </c>
      <c r="E14" s="41" t="s">
        <v>277</v>
      </c>
      <c r="F14" s="42">
        <v>2</v>
      </c>
      <c r="G14" s="42">
        <v>3</v>
      </c>
      <c r="H14" s="37">
        <f t="shared" si="1"/>
        <v>6</v>
      </c>
      <c r="I14" s="37" t="str">
        <f t="shared" si="0"/>
        <v>Green</v>
      </c>
      <c r="J14" s="41" t="s">
        <v>321</v>
      </c>
      <c r="K14" s="42" t="s">
        <v>163</v>
      </c>
      <c r="L14" s="43">
        <v>46289</v>
      </c>
      <c r="M14" s="43">
        <v>46290</v>
      </c>
      <c r="R14" s="41" t="s">
        <v>322</v>
      </c>
      <c r="S14" s="41" t="s">
        <v>323</v>
      </c>
      <c r="T14" s="41"/>
    </row>
    <row r="15" spans="1:20" ht="37.5" x14ac:dyDescent="0.35">
      <c r="A15" s="41" t="s">
        <v>324</v>
      </c>
      <c r="B15" s="44" t="s">
        <v>240</v>
      </c>
      <c r="C15" s="41" t="s">
        <v>325</v>
      </c>
      <c r="D15" s="41" t="s">
        <v>326</v>
      </c>
      <c r="E15" s="41" t="s">
        <v>243</v>
      </c>
      <c r="F15" s="42">
        <v>3</v>
      </c>
      <c r="G15" s="42">
        <v>2</v>
      </c>
      <c r="H15" s="37">
        <f t="shared" si="1"/>
        <v>6</v>
      </c>
      <c r="I15" s="37" t="str">
        <f t="shared" si="0"/>
        <v>Green</v>
      </c>
      <c r="J15" s="41" t="s">
        <v>327</v>
      </c>
      <c r="K15" s="42" t="s">
        <v>163</v>
      </c>
      <c r="L15" s="43">
        <v>46289</v>
      </c>
      <c r="M15" s="43">
        <v>46290</v>
      </c>
      <c r="R15" s="41" t="s">
        <v>328</v>
      </c>
      <c r="S15" s="41" t="s">
        <v>329</v>
      </c>
      <c r="T15" s="41"/>
    </row>
    <row r="16" spans="1:20" ht="25" x14ac:dyDescent="0.35">
      <c r="A16" s="41" t="s">
        <v>330</v>
      </c>
      <c r="B16" s="44" t="s">
        <v>240</v>
      </c>
      <c r="C16" s="41" t="s">
        <v>331</v>
      </c>
      <c r="D16" s="41" t="s">
        <v>332</v>
      </c>
      <c r="E16" s="41" t="s">
        <v>257</v>
      </c>
      <c r="F16" s="42">
        <v>2</v>
      </c>
      <c r="G16" s="42">
        <v>3</v>
      </c>
      <c r="H16" s="37">
        <f t="shared" si="1"/>
        <v>6</v>
      </c>
      <c r="I16" s="37" t="str">
        <f t="shared" si="0"/>
        <v>Green</v>
      </c>
      <c r="J16" s="41" t="s">
        <v>333</v>
      </c>
      <c r="K16" s="42" t="s">
        <v>163</v>
      </c>
      <c r="L16" s="43">
        <v>46289</v>
      </c>
      <c r="M16" s="43">
        <v>46290</v>
      </c>
      <c r="R16" s="41" t="s">
        <v>334</v>
      </c>
      <c r="S16" s="41" t="s">
        <v>335</v>
      </c>
      <c r="T16" s="41"/>
    </row>
    <row r="17" spans="1:20" ht="25" x14ac:dyDescent="0.35">
      <c r="A17" s="41" t="s">
        <v>336</v>
      </c>
      <c r="B17" s="45" t="s">
        <v>337</v>
      </c>
      <c r="C17" s="41" t="s">
        <v>338</v>
      </c>
      <c r="D17" s="41" t="s">
        <v>339</v>
      </c>
      <c r="E17" s="41" t="s">
        <v>257</v>
      </c>
      <c r="F17" s="42"/>
      <c r="G17" s="42"/>
      <c r="H17" s="37" t="str">
        <f t="shared" si="1"/>
        <v/>
      </c>
      <c r="I17" s="37" t="str">
        <f t="shared" si="0"/>
        <v/>
      </c>
      <c r="J17" s="41" t="s">
        <v>340</v>
      </c>
      <c r="K17" s="42" t="s">
        <v>163</v>
      </c>
      <c r="L17" s="43">
        <v>46289</v>
      </c>
      <c r="M17" s="43">
        <v>46290</v>
      </c>
      <c r="R17" s="41"/>
      <c r="S17" s="41"/>
      <c r="T17" s="41"/>
    </row>
    <row r="18" spans="1:20" ht="25" x14ac:dyDescent="0.35">
      <c r="A18" s="41" t="s">
        <v>341</v>
      </c>
      <c r="B18" s="45" t="s">
        <v>337</v>
      </c>
      <c r="C18" s="41" t="s">
        <v>342</v>
      </c>
      <c r="D18" s="41" t="s">
        <v>343</v>
      </c>
      <c r="E18" s="41" t="s">
        <v>243</v>
      </c>
      <c r="F18" s="42"/>
      <c r="G18" s="42"/>
      <c r="H18" s="37" t="str">
        <f t="shared" si="1"/>
        <v/>
      </c>
      <c r="I18" s="37" t="str">
        <f t="shared" si="0"/>
        <v/>
      </c>
      <c r="J18" s="41" t="s">
        <v>344</v>
      </c>
      <c r="K18" s="42" t="s">
        <v>163</v>
      </c>
      <c r="L18" s="43">
        <v>46289</v>
      </c>
      <c r="M18" s="43">
        <v>46290</v>
      </c>
      <c r="R18" s="41"/>
      <c r="S18" s="41"/>
      <c r="T18" s="41"/>
    </row>
    <row r="19" spans="1:20" ht="37.5" x14ac:dyDescent="0.35">
      <c r="A19" s="41" t="s">
        <v>345</v>
      </c>
      <c r="B19" s="45" t="s">
        <v>337</v>
      </c>
      <c r="C19" s="41" t="s">
        <v>346</v>
      </c>
      <c r="D19" s="41" t="s">
        <v>347</v>
      </c>
      <c r="E19" s="41" t="s">
        <v>243</v>
      </c>
      <c r="F19" s="42"/>
      <c r="G19" s="42"/>
      <c r="H19" s="37" t="str">
        <f t="shared" si="1"/>
        <v/>
      </c>
      <c r="I19" s="37" t="str">
        <f t="shared" si="0"/>
        <v/>
      </c>
      <c r="J19" s="41" t="s">
        <v>348</v>
      </c>
      <c r="K19" s="42" t="s">
        <v>163</v>
      </c>
      <c r="L19" s="43">
        <v>46289</v>
      </c>
      <c r="M19" s="43">
        <v>46290</v>
      </c>
      <c r="R19" s="41"/>
      <c r="S19" s="41"/>
      <c r="T19" s="41"/>
    </row>
    <row r="20" spans="1:20" ht="37.5" x14ac:dyDescent="0.35">
      <c r="A20" s="41" t="s">
        <v>349</v>
      </c>
      <c r="B20" s="45" t="s">
        <v>337</v>
      </c>
      <c r="C20" s="41" t="s">
        <v>350</v>
      </c>
      <c r="D20" s="41" t="s">
        <v>351</v>
      </c>
      <c r="E20" s="41" t="s">
        <v>257</v>
      </c>
      <c r="F20" s="42"/>
      <c r="G20" s="42"/>
      <c r="H20" s="37" t="str">
        <f t="shared" si="1"/>
        <v/>
      </c>
      <c r="I20" s="37" t="str">
        <f t="shared" si="0"/>
        <v/>
      </c>
      <c r="J20" s="41" t="s">
        <v>352</v>
      </c>
      <c r="K20" s="42" t="s">
        <v>163</v>
      </c>
      <c r="L20" s="43">
        <v>46289</v>
      </c>
      <c r="M20" s="43">
        <v>46290</v>
      </c>
      <c r="R20" s="41"/>
      <c r="S20" s="41"/>
      <c r="T20" s="41"/>
    </row>
    <row r="21" spans="1:20" ht="25" x14ac:dyDescent="0.35">
      <c r="A21" s="41" t="s">
        <v>353</v>
      </c>
      <c r="B21" s="45" t="s">
        <v>337</v>
      </c>
      <c r="C21" s="41" t="s">
        <v>354</v>
      </c>
      <c r="D21" s="41" t="s">
        <v>355</v>
      </c>
      <c r="E21" s="41" t="s">
        <v>257</v>
      </c>
      <c r="F21" s="42"/>
      <c r="G21" s="42"/>
      <c r="H21" s="37" t="str">
        <f t="shared" si="1"/>
        <v/>
      </c>
      <c r="I21" s="37" t="str">
        <f t="shared" si="0"/>
        <v/>
      </c>
      <c r="J21" s="41" t="s">
        <v>340</v>
      </c>
      <c r="K21" s="42" t="s">
        <v>163</v>
      </c>
      <c r="L21" s="43">
        <v>46289</v>
      </c>
      <c r="M21" s="43">
        <v>46290</v>
      </c>
      <c r="R21" s="41"/>
      <c r="S21" s="41"/>
      <c r="T21" s="41"/>
    </row>
    <row r="22" spans="1:20" ht="25" x14ac:dyDescent="0.35">
      <c r="A22" s="41" t="s">
        <v>356</v>
      </c>
      <c r="B22" s="45" t="s">
        <v>337</v>
      </c>
      <c r="C22" s="41" t="s">
        <v>357</v>
      </c>
      <c r="D22" s="41" t="s">
        <v>358</v>
      </c>
      <c r="E22" s="41" t="s">
        <v>277</v>
      </c>
      <c r="F22" s="42"/>
      <c r="G22" s="42"/>
      <c r="H22" s="37" t="str">
        <f t="shared" si="1"/>
        <v/>
      </c>
      <c r="I22" s="37" t="str">
        <f t="shared" si="0"/>
        <v/>
      </c>
      <c r="J22" s="41" t="s">
        <v>359</v>
      </c>
      <c r="K22" s="42" t="s">
        <v>163</v>
      </c>
      <c r="L22" s="43">
        <v>46289</v>
      </c>
      <c r="M22" s="43">
        <v>46290</v>
      </c>
      <c r="R22" s="41"/>
      <c r="S22" s="41"/>
      <c r="T22" s="41"/>
    </row>
    <row r="23" spans="1:20" ht="37.5" x14ac:dyDescent="0.35">
      <c r="A23" s="41" t="s">
        <v>360</v>
      </c>
      <c r="B23" s="45" t="s">
        <v>337</v>
      </c>
      <c r="C23" s="41" t="s">
        <v>361</v>
      </c>
      <c r="D23" s="41" t="s">
        <v>362</v>
      </c>
      <c r="E23" s="41" t="s">
        <v>257</v>
      </c>
      <c r="F23" s="42"/>
      <c r="G23" s="42"/>
      <c r="H23" s="37" t="str">
        <f t="shared" si="1"/>
        <v/>
      </c>
      <c r="I23" s="37" t="str">
        <f t="shared" si="0"/>
        <v/>
      </c>
      <c r="J23" s="41" t="s">
        <v>363</v>
      </c>
      <c r="K23" s="42" t="s">
        <v>163</v>
      </c>
      <c r="L23" s="43">
        <v>46289</v>
      </c>
      <c r="M23" s="43">
        <v>46290</v>
      </c>
      <c r="R23" s="41"/>
      <c r="S23" s="41"/>
      <c r="T23" s="41"/>
    </row>
    <row r="24" spans="1:20" ht="25" x14ac:dyDescent="0.35">
      <c r="A24" s="41" t="s">
        <v>364</v>
      </c>
      <c r="B24" s="45" t="s">
        <v>337</v>
      </c>
      <c r="C24" s="41" t="s">
        <v>365</v>
      </c>
      <c r="D24" s="41" t="s">
        <v>366</v>
      </c>
      <c r="E24" s="41" t="s">
        <v>257</v>
      </c>
      <c r="F24" s="42"/>
      <c r="G24" s="42"/>
      <c r="H24" s="37" t="str">
        <f t="shared" si="1"/>
        <v/>
      </c>
      <c r="I24" s="37" t="str">
        <f t="shared" si="0"/>
        <v/>
      </c>
      <c r="J24" s="41" t="s">
        <v>367</v>
      </c>
      <c r="K24" s="42" t="s">
        <v>163</v>
      </c>
      <c r="L24" s="43">
        <v>46289</v>
      </c>
      <c r="M24" s="43">
        <v>46290</v>
      </c>
      <c r="R24" s="41"/>
      <c r="S24" s="41"/>
      <c r="T24" s="41"/>
    </row>
    <row r="25" spans="1:20" ht="25" x14ac:dyDescent="0.35">
      <c r="A25" s="41" t="s">
        <v>368</v>
      </c>
      <c r="B25" s="45" t="s">
        <v>337</v>
      </c>
      <c r="C25" s="41" t="s">
        <v>369</v>
      </c>
      <c r="D25" s="41" t="s">
        <v>370</v>
      </c>
      <c r="E25" s="41" t="s">
        <v>250</v>
      </c>
      <c r="F25" s="42"/>
      <c r="G25" s="42"/>
      <c r="H25" s="37" t="str">
        <f t="shared" si="1"/>
        <v/>
      </c>
      <c r="I25" s="37" t="str">
        <f t="shared" si="0"/>
        <v/>
      </c>
      <c r="J25" s="41" t="s">
        <v>371</v>
      </c>
      <c r="K25" s="42" t="s">
        <v>163</v>
      </c>
      <c r="L25" s="43">
        <v>46289</v>
      </c>
      <c r="M25" s="43">
        <v>46290</v>
      </c>
      <c r="R25" s="41"/>
      <c r="S25" s="41"/>
      <c r="T25" s="41"/>
    </row>
    <row r="26" spans="1:20" ht="37.5" x14ac:dyDescent="0.35">
      <c r="A26" s="41" t="s">
        <v>372</v>
      </c>
      <c r="B26" s="46" t="s">
        <v>373</v>
      </c>
      <c r="C26" s="41" t="s">
        <v>374</v>
      </c>
      <c r="D26" s="41" t="s">
        <v>375</v>
      </c>
      <c r="E26" s="41" t="s">
        <v>250</v>
      </c>
      <c r="F26" s="42"/>
      <c r="G26" s="42"/>
      <c r="H26" s="37" t="str">
        <f t="shared" si="1"/>
        <v/>
      </c>
      <c r="I26" s="37" t="str">
        <f t="shared" si="0"/>
        <v/>
      </c>
      <c r="J26" s="41" t="s">
        <v>376</v>
      </c>
      <c r="K26" s="42" t="s">
        <v>163</v>
      </c>
      <c r="L26" s="43">
        <v>46289</v>
      </c>
      <c r="M26" s="43">
        <v>46290</v>
      </c>
      <c r="R26" s="41"/>
      <c r="S26" s="41"/>
      <c r="T26" s="41"/>
    </row>
    <row r="27" spans="1:20" ht="25" x14ac:dyDescent="0.35">
      <c r="A27" s="41" t="s">
        <v>377</v>
      </c>
      <c r="B27" s="46" t="s">
        <v>373</v>
      </c>
      <c r="C27" s="41" t="s">
        <v>378</v>
      </c>
      <c r="D27" s="41" t="s">
        <v>379</v>
      </c>
      <c r="E27" s="41" t="s">
        <v>270</v>
      </c>
      <c r="F27" s="42"/>
      <c r="G27" s="42"/>
      <c r="H27" s="37" t="str">
        <f t="shared" si="1"/>
        <v/>
      </c>
      <c r="I27" s="37" t="str">
        <f t="shared" si="0"/>
        <v/>
      </c>
      <c r="J27" s="41" t="s">
        <v>380</v>
      </c>
      <c r="K27" s="42" t="s">
        <v>163</v>
      </c>
      <c r="L27" s="43">
        <v>46289</v>
      </c>
      <c r="M27" s="43">
        <v>46290</v>
      </c>
      <c r="R27" s="41"/>
      <c r="S27" s="41"/>
      <c r="T27" s="41"/>
    </row>
    <row r="28" spans="1:20" ht="37.5" x14ac:dyDescent="0.35">
      <c r="A28" s="41" t="s">
        <v>381</v>
      </c>
      <c r="B28" s="46" t="s">
        <v>373</v>
      </c>
      <c r="C28" s="41" t="s">
        <v>382</v>
      </c>
      <c r="D28" s="41" t="s">
        <v>383</v>
      </c>
      <c r="E28" s="41" t="s">
        <v>270</v>
      </c>
      <c r="F28" s="42"/>
      <c r="G28" s="42"/>
      <c r="H28" s="37" t="str">
        <f t="shared" si="1"/>
        <v/>
      </c>
      <c r="I28" s="37" t="str">
        <f t="shared" si="0"/>
        <v/>
      </c>
      <c r="J28" s="41" t="s">
        <v>384</v>
      </c>
      <c r="K28" s="42" t="s">
        <v>163</v>
      </c>
      <c r="L28" s="43">
        <v>46289</v>
      </c>
      <c r="M28" s="43">
        <v>46290</v>
      </c>
      <c r="R28" s="41"/>
      <c r="S28" s="41"/>
      <c r="T28" s="41"/>
    </row>
    <row r="29" spans="1:20" ht="37.5" x14ac:dyDescent="0.35">
      <c r="A29" s="41" t="s">
        <v>385</v>
      </c>
      <c r="B29" s="46" t="s">
        <v>373</v>
      </c>
      <c r="C29" s="41" t="s">
        <v>386</v>
      </c>
      <c r="D29" s="41" t="s">
        <v>387</v>
      </c>
      <c r="E29" s="41" t="s">
        <v>250</v>
      </c>
      <c r="F29" s="42"/>
      <c r="G29" s="42"/>
      <c r="H29" s="37" t="str">
        <f t="shared" si="1"/>
        <v/>
      </c>
      <c r="I29" s="37" t="str">
        <f t="shared" si="0"/>
        <v/>
      </c>
      <c r="J29" s="41" t="s">
        <v>388</v>
      </c>
      <c r="K29" s="42" t="s">
        <v>163</v>
      </c>
      <c r="L29" s="43">
        <v>46289</v>
      </c>
      <c r="M29" s="43">
        <v>46290</v>
      </c>
      <c r="R29" s="41"/>
      <c r="S29" s="41"/>
      <c r="T29" s="41"/>
    </row>
    <row r="30" spans="1:20" ht="37.5" x14ac:dyDescent="0.35">
      <c r="A30" s="41" t="s">
        <v>389</v>
      </c>
      <c r="B30" s="46" t="s">
        <v>373</v>
      </c>
      <c r="C30" s="41" t="s">
        <v>390</v>
      </c>
      <c r="D30" s="41" t="s">
        <v>391</v>
      </c>
      <c r="E30" s="41" t="s">
        <v>290</v>
      </c>
      <c r="F30" s="42"/>
      <c r="G30" s="42"/>
      <c r="H30" s="37" t="str">
        <f t="shared" si="1"/>
        <v/>
      </c>
      <c r="I30" s="37" t="str">
        <f t="shared" si="0"/>
        <v/>
      </c>
      <c r="J30" s="41" t="s">
        <v>392</v>
      </c>
      <c r="K30" s="42" t="s">
        <v>163</v>
      </c>
      <c r="L30" s="43">
        <v>46289</v>
      </c>
      <c r="M30" s="43">
        <v>46290</v>
      </c>
      <c r="R30" s="41"/>
      <c r="S30" s="41"/>
      <c r="T30" s="41"/>
    </row>
    <row r="31" spans="1:20" ht="25" x14ac:dyDescent="0.35">
      <c r="A31" s="41" t="s">
        <v>393</v>
      </c>
      <c r="B31" s="46" t="s">
        <v>373</v>
      </c>
      <c r="C31" s="41" t="s">
        <v>394</v>
      </c>
      <c r="D31" s="41" t="s">
        <v>395</v>
      </c>
      <c r="E31" s="41" t="s">
        <v>277</v>
      </c>
      <c r="F31" s="42"/>
      <c r="G31" s="42"/>
      <c r="H31" s="37" t="str">
        <f t="shared" si="1"/>
        <v/>
      </c>
      <c r="I31" s="37" t="str">
        <f t="shared" si="0"/>
        <v/>
      </c>
      <c r="J31" s="41" t="s">
        <v>396</v>
      </c>
      <c r="K31" s="42" t="s">
        <v>163</v>
      </c>
      <c r="L31" s="43">
        <v>46289</v>
      </c>
      <c r="M31" s="43">
        <v>46290</v>
      </c>
      <c r="R31" s="41"/>
      <c r="S31" s="41"/>
      <c r="T31" s="41"/>
    </row>
    <row r="32" spans="1:20" ht="25" x14ac:dyDescent="0.35">
      <c r="A32" s="41" t="s">
        <v>397</v>
      </c>
      <c r="B32" s="47" t="s">
        <v>398</v>
      </c>
      <c r="C32" s="41" t="s">
        <v>399</v>
      </c>
      <c r="D32" s="41" t="s">
        <v>400</v>
      </c>
      <c r="E32" s="41" t="s">
        <v>243</v>
      </c>
      <c r="F32" s="42"/>
      <c r="G32" s="42"/>
      <c r="H32" s="37" t="str">
        <f t="shared" si="1"/>
        <v/>
      </c>
      <c r="I32" s="37" t="str">
        <f t="shared" si="0"/>
        <v/>
      </c>
      <c r="J32" s="41" t="s">
        <v>401</v>
      </c>
      <c r="K32" s="42" t="s">
        <v>163</v>
      </c>
      <c r="L32" s="43">
        <v>46289</v>
      </c>
      <c r="M32" s="43">
        <v>46290</v>
      </c>
      <c r="R32" s="41"/>
      <c r="S32" s="41"/>
      <c r="T32" s="41" t="s">
        <v>402</v>
      </c>
    </row>
    <row r="33" spans="1:20" ht="25" x14ac:dyDescent="0.35">
      <c r="A33" s="41" t="s">
        <v>403</v>
      </c>
      <c r="B33" s="47" t="s">
        <v>398</v>
      </c>
      <c r="C33" s="41" t="s">
        <v>404</v>
      </c>
      <c r="D33" s="41" t="s">
        <v>405</v>
      </c>
      <c r="E33" s="41" t="s">
        <v>243</v>
      </c>
      <c r="F33" s="42"/>
      <c r="G33" s="42"/>
      <c r="H33" s="37" t="str">
        <f t="shared" si="1"/>
        <v/>
      </c>
      <c r="I33" s="37" t="str">
        <f t="shared" si="0"/>
        <v/>
      </c>
      <c r="J33" s="41" t="s">
        <v>401</v>
      </c>
      <c r="K33" s="42" t="s">
        <v>163</v>
      </c>
      <c r="L33" s="43">
        <v>46289</v>
      </c>
      <c r="M33" s="43">
        <v>46290</v>
      </c>
      <c r="R33" s="41"/>
      <c r="S33" s="41"/>
      <c r="T33" s="41" t="s">
        <v>406</v>
      </c>
    </row>
    <row r="34" spans="1:20" ht="25" x14ac:dyDescent="0.35">
      <c r="A34" s="41" t="s">
        <v>407</v>
      </c>
      <c r="B34" s="47" t="s">
        <v>398</v>
      </c>
      <c r="C34" s="41" t="s">
        <v>408</v>
      </c>
      <c r="D34" s="41" t="s">
        <v>409</v>
      </c>
      <c r="E34" s="41" t="s">
        <v>277</v>
      </c>
      <c r="F34" s="42"/>
      <c r="G34" s="42"/>
      <c r="H34" s="37" t="str">
        <f t="shared" si="1"/>
        <v/>
      </c>
      <c r="I34" s="37" t="str">
        <f t="shared" si="0"/>
        <v/>
      </c>
      <c r="J34" s="41" t="s">
        <v>401</v>
      </c>
      <c r="K34" s="42" t="s">
        <v>163</v>
      </c>
      <c r="L34" s="43">
        <v>46289</v>
      </c>
      <c r="M34" s="43">
        <v>46290</v>
      </c>
      <c r="R34" s="41"/>
      <c r="S34" s="41"/>
      <c r="T34" s="41" t="s">
        <v>410</v>
      </c>
    </row>
    <row r="35" spans="1:20" ht="25" x14ac:dyDescent="0.35">
      <c r="A35" s="41" t="s">
        <v>411</v>
      </c>
      <c r="B35" s="47" t="s">
        <v>398</v>
      </c>
      <c r="C35" s="41" t="s">
        <v>412</v>
      </c>
      <c r="D35" s="41" t="s">
        <v>413</v>
      </c>
      <c r="E35" s="41" t="s">
        <v>414</v>
      </c>
      <c r="F35" s="42"/>
      <c r="G35" s="42"/>
      <c r="H35" s="37" t="str">
        <f t="shared" si="1"/>
        <v/>
      </c>
      <c r="I35" s="37" t="str">
        <f t="shared" si="0"/>
        <v/>
      </c>
      <c r="J35" s="41" t="s">
        <v>401</v>
      </c>
      <c r="K35" s="42" t="s">
        <v>163</v>
      </c>
      <c r="L35" s="43">
        <v>46289</v>
      </c>
      <c r="M35" s="43">
        <v>46290</v>
      </c>
      <c r="R35" s="41"/>
      <c r="S35" s="41"/>
      <c r="T35" s="41" t="s">
        <v>415</v>
      </c>
    </row>
    <row r="36" spans="1:20" ht="25" x14ac:dyDescent="0.35">
      <c r="A36" s="41" t="s">
        <v>416</v>
      </c>
      <c r="B36" s="47" t="s">
        <v>398</v>
      </c>
      <c r="C36" s="41" t="s">
        <v>417</v>
      </c>
      <c r="D36" s="41" t="s">
        <v>418</v>
      </c>
      <c r="E36" s="41" t="s">
        <v>419</v>
      </c>
      <c r="F36" s="42"/>
      <c r="G36" s="42"/>
      <c r="H36" s="37" t="str">
        <f t="shared" si="1"/>
        <v/>
      </c>
      <c r="I36" s="37" t="str">
        <f t="shared" si="0"/>
        <v/>
      </c>
      <c r="J36" s="41" t="s">
        <v>401</v>
      </c>
      <c r="K36" s="42" t="s">
        <v>163</v>
      </c>
      <c r="L36" s="43">
        <v>46289</v>
      </c>
      <c r="M36" s="43">
        <v>46290</v>
      </c>
      <c r="R36" s="41"/>
      <c r="S36" s="41"/>
      <c r="T36" s="41" t="s">
        <v>420</v>
      </c>
    </row>
    <row r="37" spans="1:20" ht="25" x14ac:dyDescent="0.35">
      <c r="A37" s="41" t="s">
        <v>421</v>
      </c>
      <c r="B37" s="47" t="s">
        <v>398</v>
      </c>
      <c r="C37" s="41" t="s">
        <v>422</v>
      </c>
      <c r="D37" s="41" t="s">
        <v>423</v>
      </c>
      <c r="E37" s="41" t="s">
        <v>243</v>
      </c>
      <c r="F37" s="42"/>
      <c r="G37" s="42"/>
      <c r="H37" s="37" t="str">
        <f t="shared" si="1"/>
        <v/>
      </c>
      <c r="I37" s="37" t="str">
        <f t="shared" si="0"/>
        <v/>
      </c>
      <c r="J37" s="41" t="s">
        <v>401</v>
      </c>
      <c r="K37" s="42" t="s">
        <v>163</v>
      </c>
      <c r="L37" s="43">
        <v>46289</v>
      </c>
      <c r="M37" s="43">
        <v>46290</v>
      </c>
      <c r="R37" s="41"/>
      <c r="S37" s="41"/>
      <c r="T37" s="41" t="s">
        <v>424</v>
      </c>
    </row>
    <row r="38" spans="1:20" ht="25" x14ac:dyDescent="0.35">
      <c r="A38" s="41" t="s">
        <v>425</v>
      </c>
      <c r="B38" s="47" t="s">
        <v>398</v>
      </c>
      <c r="C38" s="41" t="s">
        <v>426</v>
      </c>
      <c r="D38" s="41" t="s">
        <v>427</v>
      </c>
      <c r="E38" s="41" t="s">
        <v>257</v>
      </c>
      <c r="F38" s="42"/>
      <c r="G38" s="42"/>
      <c r="H38" s="37" t="str">
        <f t="shared" si="1"/>
        <v/>
      </c>
      <c r="I38" s="37" t="str">
        <f t="shared" si="0"/>
        <v/>
      </c>
      <c r="J38" s="41" t="s">
        <v>401</v>
      </c>
      <c r="K38" s="42" t="s">
        <v>163</v>
      </c>
      <c r="L38" s="43">
        <v>46289</v>
      </c>
      <c r="M38" s="43">
        <v>46290</v>
      </c>
      <c r="R38" s="41"/>
      <c r="S38" s="41"/>
      <c r="T38" s="41" t="s">
        <v>428</v>
      </c>
    </row>
    <row r="40" spans="1:20" x14ac:dyDescent="0.35">
      <c r="A40" s="39" t="s">
        <v>429</v>
      </c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R40" s="38"/>
      <c r="S40" s="38"/>
      <c r="T40" s="38"/>
    </row>
  </sheetData>
  <autoFilter ref="A1:M38" xr:uid="{B61A661B-79AD-4791-9EC8-3651D794C8C6}"/>
  <conditionalFormatting sqref="I2:I38">
    <cfRule type="cellIs" dxfId="2" priority="1" operator="equal">
      <formula>"Red"</formula>
    </cfRule>
    <cfRule type="cellIs" dxfId="1" priority="2" operator="equal">
      <formula>"Amber"</formula>
    </cfRule>
    <cfRule type="cellIs" dxfId="0" priority="3" operator="equal">
      <formula>"Green"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F5487-4AEC-472D-8D8B-F19F15732F89}">
  <dimension ref="A1:F16"/>
  <sheetViews>
    <sheetView workbookViewId="0">
      <selection activeCell="B15" sqref="B15"/>
    </sheetView>
  </sheetViews>
  <sheetFormatPr defaultRowHeight="14.5" x14ac:dyDescent="0.35"/>
  <cols>
    <col min="1" max="1" width="21.26953125" customWidth="1"/>
    <col min="2" max="2" width="29.453125" customWidth="1"/>
    <col min="3" max="3" width="39.81640625" customWidth="1"/>
    <col min="4" max="4" width="14.453125" customWidth="1"/>
    <col min="5" max="5" width="16.1796875" customWidth="1"/>
    <col min="6" max="6" width="19.36328125" customWidth="1"/>
  </cols>
  <sheetData>
    <row r="1" spans="1:6" ht="39.5" x14ac:dyDescent="0.35">
      <c r="A1" s="48" t="s">
        <v>430</v>
      </c>
      <c r="B1" s="49" t="s">
        <v>431</v>
      </c>
      <c r="C1" s="49" t="s">
        <v>432</v>
      </c>
      <c r="D1" s="49" t="s">
        <v>433</v>
      </c>
      <c r="E1" s="49" t="s">
        <v>434</v>
      </c>
      <c r="F1" s="49" t="s">
        <v>435</v>
      </c>
    </row>
    <row r="2" spans="1:6" x14ac:dyDescent="0.35">
      <c r="A2" s="50" t="s">
        <v>436</v>
      </c>
      <c r="B2" s="51">
        <f>COUNTIFS('[1]RAID Log'!$B$2:$B$200,"Risk",'[1]RAID Log'!$F$2:$F$200,5,'[1]RAID Log'!$G$2:$G$200,1,'[1]RAID Log'!$N$2:$N$200,"&lt;&gt;Closed")</f>
        <v>0</v>
      </c>
      <c r="C2" s="52">
        <f>COUNTIFS('[1]RAID Log'!$B$2:$B$200,"Risk",'[1]RAID Log'!$F$2:$F$200,5,'[1]RAID Log'!$G$2:$G$200,2,'[1]RAID Log'!$N$2:$N$200,"&lt;&gt;Closed")</f>
        <v>0</v>
      </c>
      <c r="D2" s="53">
        <f>COUNTIFS('[1]RAID Log'!$B$2:$B$200,"Risk",'[1]RAID Log'!$F$2:$F$200,5,'[1]RAID Log'!$G$2:$G$200,3,'[1]RAID Log'!$N$2:$N$200,"&lt;&gt;Closed")</f>
        <v>1</v>
      </c>
      <c r="E2" s="53">
        <f>COUNTIFS('[1]RAID Log'!$B$2:$B$200,"Risk",'[1]RAID Log'!$F$2:$F$200,5,'[1]RAID Log'!$G$2:$G$200,4,'[1]RAID Log'!$N$2:$N$200,"&lt;&gt;Closed")</f>
        <v>0</v>
      </c>
      <c r="F2" s="53">
        <f>COUNTIFS('[1]RAID Log'!$B$2:$B$200,"Risk",'[1]RAID Log'!$F$2:$F$200,5,'[1]RAID Log'!$G$2:$G$200,5,'[1]RAID Log'!$N$2:$N$200,"&lt;&gt;Closed")</f>
        <v>0</v>
      </c>
    </row>
    <row r="3" spans="1:6" x14ac:dyDescent="0.35">
      <c r="A3" s="50" t="s">
        <v>437</v>
      </c>
      <c r="B3" s="51">
        <f>COUNTIFS('[1]RAID Log'!$B$2:$B$200,"Risk",'[1]RAID Log'!$F$2:$F$200,4,'[1]RAID Log'!$G$2:$G$200,1,'[1]RAID Log'!$N$2:$N$200,"&lt;&gt;Closed")</f>
        <v>0</v>
      </c>
      <c r="C3" s="52">
        <f>COUNTIFS('[1]RAID Log'!$B$2:$B$200,"Risk",'[1]RAID Log'!$F$2:$F$200,4,'[1]RAID Log'!$G$2:$G$200,2,'[1]RAID Log'!$N$2:$N$200,"&lt;&gt;Closed")</f>
        <v>1</v>
      </c>
      <c r="D3" s="52">
        <f>COUNTIFS('[1]RAID Log'!$B$2:$B$200,"Risk",'[1]RAID Log'!$F$2:$F$200,4,'[1]RAID Log'!$G$2:$G$200,3,'[1]RAID Log'!$N$2:$N$200,"&lt;&gt;Closed")</f>
        <v>1</v>
      </c>
      <c r="E3" s="53">
        <f>COUNTIFS('[1]RAID Log'!$B$2:$B$200,"Risk",'[1]RAID Log'!$F$2:$F$200,4,'[1]RAID Log'!$G$2:$G$200,4,'[1]RAID Log'!$N$2:$N$200,"&lt;&gt;Closed")</f>
        <v>2</v>
      </c>
      <c r="F3" s="53">
        <f>COUNTIFS('[1]RAID Log'!$B$2:$B$200,"Risk",'[1]RAID Log'!$F$2:$F$200,4,'[1]RAID Log'!$G$2:$G$200,5,'[1]RAID Log'!$N$2:$N$200,"&lt;&gt;Closed")</f>
        <v>1</v>
      </c>
    </row>
    <row r="4" spans="1:6" x14ac:dyDescent="0.35">
      <c r="A4" s="50" t="s">
        <v>438</v>
      </c>
      <c r="B4" s="51">
        <f>COUNTIFS('[1]RAID Log'!$B$2:$B$200,"Risk",'[1]RAID Log'!$F$2:$F$200,3,'[1]RAID Log'!$G$2:$G$200,1,'[1]RAID Log'!$N$2:$N$200,"&lt;&gt;Closed")</f>
        <v>0</v>
      </c>
      <c r="C4" s="51">
        <f>COUNTIFS('[1]RAID Log'!$B$2:$B$200,"Risk",'[1]RAID Log'!$F$2:$F$200,3,'[1]RAID Log'!$G$2:$G$200,2,'[1]RAID Log'!$N$2:$N$200,"&lt;&gt;Closed")</f>
        <v>1</v>
      </c>
      <c r="D4" s="52">
        <f>COUNTIFS('[1]RAID Log'!$B$2:$B$200,"Risk",'[1]RAID Log'!$F$2:$F$200,3,'[1]RAID Log'!$G$2:$G$200,3,'[1]RAID Log'!$N$2:$N$200,"&lt;&gt;Closed")</f>
        <v>1</v>
      </c>
      <c r="E4" s="52">
        <f>COUNTIFS('[1]RAID Log'!$B$2:$B$200,"Risk",'[1]RAID Log'!$F$2:$F$200,3,'[1]RAID Log'!$G$2:$G$200,4,'[1]RAID Log'!$N$2:$N$200,"&lt;&gt;Closed")</f>
        <v>2</v>
      </c>
      <c r="F4" s="53">
        <f>COUNTIFS('[1]RAID Log'!$B$2:$B$200,"Risk",'[1]RAID Log'!$F$2:$F$200,3,'[1]RAID Log'!$G$2:$G$200,5,'[1]RAID Log'!$N$2:$N$200,"&lt;&gt;Closed")</f>
        <v>1</v>
      </c>
    </row>
    <row r="5" spans="1:6" x14ac:dyDescent="0.35">
      <c r="A5" s="50" t="s">
        <v>439</v>
      </c>
      <c r="B5" s="51">
        <f>COUNTIFS('[1]RAID Log'!$B$2:$B$200,"Risk",'[1]RAID Log'!$F$2:$F$200,2,'[1]RAID Log'!$G$2:$G$200,1,'[1]RAID Log'!$N$2:$N$200,"&lt;&gt;Closed")</f>
        <v>0</v>
      </c>
      <c r="C5" s="51">
        <f>COUNTIFS('[1]RAID Log'!$B$2:$B$200,"Risk",'[1]RAID Log'!$F$2:$F$200,2,'[1]RAID Log'!$G$2:$G$200,2,'[1]RAID Log'!$N$2:$N$200,"&lt;&gt;Closed")</f>
        <v>0</v>
      </c>
      <c r="D5" s="51">
        <f>COUNTIFS('[1]RAID Log'!$B$2:$B$200,"Risk",'[1]RAID Log'!$F$2:$F$200,2,'[1]RAID Log'!$G$2:$G$200,3,'[1]RAID Log'!$N$2:$N$200,"&lt;&gt;Closed")</f>
        <v>2</v>
      </c>
      <c r="E5" s="52">
        <f>COUNTIFS('[1]RAID Log'!$B$2:$B$200,"Risk",'[1]RAID Log'!$F$2:$F$200,2,'[1]RAID Log'!$G$2:$G$200,4,'[1]RAID Log'!$N$2:$N$200,"&lt;&gt;Closed")</f>
        <v>1</v>
      </c>
      <c r="F5" s="52">
        <f>COUNTIFS('[1]RAID Log'!$B$2:$B$200,"Risk",'[1]RAID Log'!$F$2:$F$200,2,'[1]RAID Log'!$G$2:$G$200,5,'[1]RAID Log'!$N$2:$N$200,"&lt;&gt;Closed")</f>
        <v>1</v>
      </c>
    </row>
    <row r="6" spans="1:6" x14ac:dyDescent="0.35">
      <c r="A6" s="50" t="s">
        <v>440</v>
      </c>
      <c r="B6" s="51">
        <f>COUNTIFS('[1]RAID Log'!$B$2:$B$200,"Risk",'[1]RAID Log'!$F$2:$F$200,1,'[1]RAID Log'!$G$2:$G$200,1,'[1]RAID Log'!$N$2:$N$200,"&lt;&gt;Closed")</f>
        <v>0</v>
      </c>
      <c r="C6" s="51">
        <f>COUNTIFS('[1]RAID Log'!$B$2:$B$200,"Risk",'[1]RAID Log'!$F$2:$F$200,1,'[1]RAID Log'!$G$2:$G$200,2,'[1]RAID Log'!$N$2:$N$200,"&lt;&gt;Closed")</f>
        <v>0</v>
      </c>
      <c r="D6" s="51">
        <f>COUNTIFS('[1]RAID Log'!$B$2:$B$200,"Risk",'[1]RAID Log'!$F$2:$F$200,1,'[1]RAID Log'!$G$2:$G$200,3,'[1]RAID Log'!$N$2:$N$200,"&lt;&gt;Closed")</f>
        <v>0</v>
      </c>
      <c r="E6" s="51">
        <f>COUNTIFS('[1]RAID Log'!$B$2:$B$200,"Risk",'[1]RAID Log'!$F$2:$F$200,1,'[1]RAID Log'!$G$2:$G$200,4,'[1]RAID Log'!$N$2:$N$200,"&lt;&gt;Closed")</f>
        <v>0</v>
      </c>
      <c r="F6" s="51">
        <f>COUNTIFS('[1]RAID Log'!$B$2:$B$200,"Risk",'[1]RAID Log'!$F$2:$F$200,1,'[1]RAID Log'!$G$2:$G$200,5,'[1]RAID Log'!$N$2:$N$200,"&lt;&gt;Closed")</f>
        <v>0</v>
      </c>
    </row>
    <row r="8" spans="1:6" x14ac:dyDescent="0.35">
      <c r="A8" s="54" t="s">
        <v>441</v>
      </c>
    </row>
    <row r="10" spans="1:6" ht="15.5" x14ac:dyDescent="0.35">
      <c r="A10" s="55" t="s">
        <v>442</v>
      </c>
    </row>
    <row r="11" spans="1:6" ht="26.5" customHeight="1" x14ac:dyDescent="0.35">
      <c r="A11" s="48" t="s">
        <v>231</v>
      </c>
      <c r="B11" s="48" t="s">
        <v>443</v>
      </c>
      <c r="C11" s="48" t="s">
        <v>444</v>
      </c>
    </row>
    <row r="12" spans="1:6" ht="26.5" customHeight="1" x14ac:dyDescent="0.35">
      <c r="A12" s="37">
        <v>1</v>
      </c>
      <c r="B12" s="37" t="s">
        <v>445</v>
      </c>
      <c r="C12" s="37" t="s">
        <v>446</v>
      </c>
    </row>
    <row r="13" spans="1:6" ht="26.5" customHeight="1" x14ac:dyDescent="0.35">
      <c r="A13" s="37">
        <v>2</v>
      </c>
      <c r="B13" s="37" t="s">
        <v>447</v>
      </c>
      <c r="C13" s="37" t="s">
        <v>448</v>
      </c>
    </row>
    <row r="14" spans="1:6" ht="26.5" customHeight="1" x14ac:dyDescent="0.35">
      <c r="A14" s="37">
        <v>3</v>
      </c>
      <c r="B14" s="37" t="s">
        <v>449</v>
      </c>
      <c r="C14" s="37" t="s">
        <v>450</v>
      </c>
    </row>
    <row r="15" spans="1:6" ht="26.5" customHeight="1" x14ac:dyDescent="0.35">
      <c r="A15" s="37">
        <v>4</v>
      </c>
      <c r="B15" s="37" t="s">
        <v>451</v>
      </c>
      <c r="C15" s="37" t="s">
        <v>452</v>
      </c>
    </row>
    <row r="16" spans="1:6" ht="26.5" customHeight="1" x14ac:dyDescent="0.35">
      <c r="A16" s="37">
        <v>5</v>
      </c>
      <c r="B16" s="37" t="s">
        <v>453</v>
      </c>
      <c r="C16" s="37" t="s">
        <v>454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Team Overview</vt:lpstr>
      <vt:lpstr>MVP Requirements + Design</vt:lpstr>
      <vt:lpstr>Data Model</vt:lpstr>
      <vt:lpstr>Project Plan</vt:lpstr>
      <vt:lpstr>Risk Matrix</vt:lpstr>
      <vt:lpstr>Team votes</vt:lpstr>
      <vt:lpstr>Tasks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Anchit</dc:creator>
  <cp:lastModifiedBy>Anchit</cp:lastModifiedBy>
  <dcterms:created xsi:type="dcterms:W3CDTF">2026-09-23T06:16:51Z</dcterms:created>
  <dcterms:modified xsi:type="dcterms:W3CDTF">2026-09-24T05:39:55Z</dcterms:modified>
</cp:coreProperties>
</file>