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a-my.sharepoint.com/personal/ghin287_uoa_auckland_ac_nz/Documents/Documents/University/Datathon temp/"/>
    </mc:Choice>
  </mc:AlternateContent>
  <xr:revisionPtr revIDLastSave="9" documentId="8_{11450F02-EE81-4929-8FBE-319E30382959}" xr6:coauthVersionLast="47" xr6:coauthVersionMax="47" xr10:uidLastSave="{59F1E792-5F51-4658-971C-86D2D19E5EB6}"/>
  <bookViews>
    <workbookView xWindow="-120" yWindow="-120" windowWidth="38640" windowHeight="21120" xr2:uid="{B8873715-DDF3-4B00-844B-82E399C3542D}"/>
  </bookViews>
  <sheets>
    <sheet name="Team Overview" sheetId="2" r:id="rId1"/>
    <sheet name="MVP Requirements + Design" sheetId="1" r:id="rId2"/>
    <sheet name="Project Plan &amp; Sprint Meetings" sheetId="3" r:id="rId3"/>
    <sheet name="RAID Logs " sheetId="9" r:id="rId4"/>
    <sheet name="Team Progress View- JIRA SCRUM" sheetId="11" r:id="rId5"/>
    <sheet name="JIRA Task Breakdown" sheetId="12" r:id="rId6"/>
    <sheet name="Data Model" sheetId="7" r:id="rId7"/>
    <sheet name="Tasks" sheetId="6" state="hidden" r:id="rId8"/>
    <sheet name="Team votes &amp; Misc Info" sheetId="5" r:id="rId9"/>
  </sheets>
  <externalReferences>
    <externalReference r:id="rId10"/>
  </externalReferences>
  <definedNames>
    <definedName name="_xlnm._FilterDatabase" localSheetId="3" hidden="1">'RAID Logs '!$A$1:$M$37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9" l="1"/>
  <c r="I9" i="9" s="1"/>
  <c r="H6" i="9"/>
  <c r="I6" i="9" s="1"/>
  <c r="J3" i="5"/>
  <c r="K3" i="5"/>
  <c r="L3" i="5"/>
  <c r="M3" i="5"/>
  <c r="N3" i="5"/>
  <c r="J4" i="5"/>
  <c r="K4" i="5"/>
  <c r="L4" i="5"/>
  <c r="M4" i="5"/>
  <c r="N4" i="5"/>
  <c r="J5" i="5"/>
  <c r="K5" i="5"/>
  <c r="L5" i="5"/>
  <c r="M5" i="5"/>
  <c r="N5" i="5"/>
  <c r="J6" i="5"/>
  <c r="K6" i="5"/>
  <c r="L6" i="5"/>
  <c r="M6" i="5"/>
  <c r="N6" i="5"/>
  <c r="J7" i="5"/>
  <c r="K7" i="5"/>
  <c r="L7" i="5"/>
  <c r="M7" i="5"/>
  <c r="N7" i="5"/>
  <c r="H3" i="9"/>
  <c r="I3" i="9" s="1"/>
  <c r="H4" i="9"/>
  <c r="I4" i="9" s="1"/>
  <c r="H5" i="9"/>
  <c r="I5" i="9" s="1"/>
  <c r="H7" i="9"/>
  <c r="I7" i="9" s="1"/>
  <c r="H8" i="9"/>
  <c r="I8" i="9" s="1"/>
  <c r="H10" i="9"/>
  <c r="I10" i="9" s="1"/>
  <c r="H11" i="9"/>
  <c r="I11" i="9" s="1"/>
  <c r="H12" i="9"/>
  <c r="I12" i="9" s="1"/>
  <c r="H2" i="9"/>
  <c r="I2" i="9" s="1"/>
</calcChain>
</file>

<file path=xl/sharedStrings.xml><?xml version="1.0" encoding="utf-8"?>
<sst xmlns="http://schemas.openxmlformats.org/spreadsheetml/2006/main" count="1204" uniqueCount="588">
  <si>
    <t>court</t>
  </si>
  <si>
    <t>food</t>
  </si>
  <si>
    <t>healthcare</t>
  </si>
  <si>
    <t>financial data</t>
  </si>
  <si>
    <t>Simon</t>
  </si>
  <si>
    <t>Minh</t>
  </si>
  <si>
    <t>Greg</t>
  </si>
  <si>
    <t>Radiya</t>
  </si>
  <si>
    <t>Sam</t>
  </si>
  <si>
    <t>Anchit</t>
  </si>
  <si>
    <t>Requirements (Team name: 6GRAMSS)</t>
  </si>
  <si>
    <t>Role</t>
  </si>
  <si>
    <t>GitHub</t>
  </si>
  <si>
    <t>Anchitsood2021</t>
  </si>
  <si>
    <t>Simonswlin</t>
  </si>
  <si>
    <t>engleangs</t>
  </si>
  <si>
    <t>ysadore</t>
  </si>
  <si>
    <t>RadiyaBintaReza</t>
  </si>
  <si>
    <t>Name</t>
  </si>
  <si>
    <t>HienMing58</t>
  </si>
  <si>
    <t>Task</t>
  </si>
  <si>
    <t>Task Owner</t>
  </si>
  <si>
    <t xml:space="preserve">build dashboard </t>
  </si>
  <si>
    <t>Secondary Owner</t>
  </si>
  <si>
    <t>Build UI for dropping Pdf (UI creation)</t>
  </si>
  <si>
    <t>GitHub configuration, creating pipeline for Snowflake, pushing of queries to Snowflake</t>
  </si>
  <si>
    <t>ETL Implementation- extract data from pdf - structured data(prompt eng) and convert to structured format (output in csv/json format) - Prompt Engineering</t>
  </si>
  <si>
    <t>configuring pipeline for Converted file to be pushed to Snowflake env</t>
  </si>
  <si>
    <t>Generate insights from data</t>
  </si>
  <si>
    <t>Data</t>
  </si>
  <si>
    <t>Data Engineer</t>
  </si>
  <si>
    <t>Data Scientist</t>
  </si>
  <si>
    <t>Data Analyst</t>
  </si>
  <si>
    <t>Cloud Engineer</t>
  </si>
  <si>
    <t>Must Have</t>
  </si>
  <si>
    <t>Generate insights and/or visualizations and/or recommendations from the data captured in Snowflake environment.</t>
  </si>
  <si>
    <t>Generate recommendations from data</t>
  </si>
  <si>
    <r>
      <rPr>
        <b/>
        <sz val="11"/>
        <color theme="1"/>
        <rFont val="Calibri"/>
        <family val="2"/>
        <scheme val="minor"/>
      </rPr>
      <t>Sample insights:</t>
    </r>
    <r>
      <rPr>
        <sz val="11"/>
        <color theme="1"/>
        <rFont val="Calibri"/>
        <family val="2"/>
        <scheme val="minor"/>
      </rPr>
      <t xml:space="preserve">
duration each case takes (average) - based on case details
how many times judge can change
number of cases
type of case (criminal vs corporate vs civil)
More TBD (Greg + Radiya)</t>
    </r>
  </si>
  <si>
    <t>Tshirt sizing of US and tasks</t>
  </si>
  <si>
    <t>Table</t>
  </si>
  <si>
    <t>Table Description</t>
  </si>
  <si>
    <t>Field</t>
  </si>
  <si>
    <t>Type</t>
  </si>
  <si>
    <t>Qualifiers</t>
  </si>
  <si>
    <t>Comments</t>
  </si>
  <si>
    <t>Description</t>
  </si>
  <si>
    <t>not null</t>
  </si>
  <si>
    <t>PK</t>
  </si>
  <si>
    <t>varchar</t>
  </si>
  <si>
    <t>court_name</t>
  </si>
  <si>
    <t>The name of this court</t>
  </si>
  <si>
    <t>date</t>
  </si>
  <si>
    <t>judge_name</t>
  </si>
  <si>
    <t>citation</t>
  </si>
  <si>
    <t xml:space="preserve">Data Model Documentation </t>
  </si>
  <si>
    <t>A case can have multiple decisions in it</t>
  </si>
  <si>
    <t>A case will be heard in one court and one location only</t>
  </si>
  <si>
    <t>A decision will have only one legal officer presiding over it (possibly dubious)</t>
  </si>
  <si>
    <t>Multiple citations can be made in a single decision</t>
  </si>
  <si>
    <t>A decision can have multiple counsels engaged in it, and a counsel might be engaged in many decisions (ie, multiple decisions over the same case</t>
  </si>
  <si>
    <t>A counsel need not be engaged for all the decisions in a case</t>
  </si>
  <si>
    <t>A party can be engaged in multiple cases, and multiple case can have multiple parties engaged in it (ie, defendant and accuser)</t>
  </si>
  <si>
    <t>A counsel can be represent multiple parties, and a party might be represented by multiple counsels</t>
  </si>
  <si>
    <t xml:space="preserve">Create 
requirement document 
project plan
roadmap
JIRA task board
Risk register documents
</t>
  </si>
  <si>
    <t>refine requirements</t>
  </si>
  <si>
    <t>technical tasks and feasibilities</t>
  </si>
  <si>
    <t>Create team tasks- ALL</t>
  </si>
  <si>
    <t>t-shirt sizing of tasks</t>
  </si>
  <si>
    <t>Status</t>
  </si>
  <si>
    <t>Owner</t>
  </si>
  <si>
    <t>Tracker</t>
  </si>
  <si>
    <t>Purpose</t>
  </si>
  <si>
    <t>Assign owner, sequence work and record done criteria</t>
  </si>
  <si>
    <t>RAID</t>
  </si>
  <si>
    <t>Manage risks, assumptions, issues and dependencies</t>
  </si>
  <si>
    <t>Start date</t>
  </si>
  <si>
    <t>Deadline</t>
  </si>
  <si>
    <t>23-Sep (7:00 pm)</t>
  </si>
  <si>
    <t>Project</t>
  </si>
  <si>
    <t>JIRA board</t>
  </si>
  <si>
    <t>https://team6gramss.atlassian.net/jira/software/projects/SCRUM/boards/1</t>
  </si>
  <si>
    <t>https://app.snowflake.com/ap-southeast-6.aws/tz25487/#/homepage</t>
  </si>
  <si>
    <t>https://github.com/engleangs/datathon/tree/main</t>
  </si>
  <si>
    <t>https://www.courtsofnz.govt.nz/judgments/high-court</t>
  </si>
  <si>
    <t>Use case 3: Turn Court judgments into Structured insights</t>
  </si>
  <si>
    <t>In-Progress</t>
  </si>
  <si>
    <t>To be Started</t>
  </si>
  <si>
    <t>Complete</t>
  </si>
  <si>
    <t>On-hold/Cancelled</t>
  </si>
  <si>
    <t>Snowflake URL</t>
  </si>
  <si>
    <t>GitHub Repo</t>
  </si>
  <si>
    <t>Source PDFs</t>
  </si>
  <si>
    <t>data - Google Drive</t>
  </si>
  <si>
    <t>resolve github workflow fix</t>
  </si>
  <si>
    <t>build ui</t>
  </si>
  <si>
    <t>to deploy streamlit ui to a local link that we can all use to input pdf files for analysis</t>
  </si>
  <si>
    <t>finalize format for json, 
build scripts and sample data for sample visualizations</t>
  </si>
  <si>
    <t>Timeline</t>
  </si>
  <si>
    <t>- made ingestion agent in snowflake
- helped E Sam with access problems
- was mostly blocked on other things</t>
  </si>
  <si>
    <t>Test full process- WORKING DEMO</t>
  </si>
  <si>
    <t>Build UI</t>
  </si>
  <si>
    <t>24-Sep, 8 pm</t>
  </si>
  <si>
    <t>24-sep, 10 am</t>
  </si>
  <si>
    <t>24-sep, 3 pm</t>
  </si>
  <si>
    <t>ETL and deployment pipeline</t>
  </si>
  <si>
    <t>Snowflake and dbt implementation</t>
  </si>
  <si>
    <t>24-sep, 7:30 pm</t>
  </si>
  <si>
    <t>Milestones</t>
  </si>
  <si>
    <t>ID</t>
  </si>
  <si>
    <t>Consequence / impact</t>
  </si>
  <si>
    <t>Likelihood (1–5)</t>
  </si>
  <si>
    <t>Impact (1–5)</t>
  </si>
  <si>
    <t>Score</t>
  </si>
  <si>
    <t>Rating</t>
  </si>
  <si>
    <t>Mitigation / action</t>
  </si>
  <si>
    <t>Trigger</t>
  </si>
  <si>
    <t>Contingency</t>
  </si>
  <si>
    <t>Linked tasks</t>
  </si>
  <si>
    <t>Raised</t>
  </si>
  <si>
    <t>R01</t>
  </si>
  <si>
    <t>Risk</t>
  </si>
  <si>
    <t>Bedrock model access not granted, or blocked in the trial</t>
  </si>
  <si>
    <t>No LLM extraction; demo loses its AI component</t>
  </si>
  <si>
    <t>Test in the first hour (T05)</t>
  </si>
  <si>
    <t>No successful call by M1</t>
  </si>
  <si>
    <t>Cortex AI_COMPLETE (T26); last resort rules only</t>
  </si>
  <si>
    <t>R02</t>
  </si>
  <si>
    <t>Money-field accuracy &lt; 80% on gold set</t>
  </si>
  <si>
    <t>Route to REVIEW; narrow to 4 fields</t>
  </si>
  <si>
    <t>R03</t>
  </si>
  <si>
    <t>Scope creep: too many fields, pages or charts</t>
  </si>
  <si>
    <t>Must features unfinished</t>
  </si>
  <si>
    <t>MoSCoW priorities; feature freeze 09:30</t>
  </si>
  <si>
    <t>New feature proposed after M4</t>
  </si>
  <si>
    <t>Park it in the roadmap</t>
  </si>
  <si>
    <t>R04</t>
  </si>
  <si>
    <t>11:00 code deadline missed</t>
  </si>
  <si>
    <t>Code deliverable missed</t>
  </si>
  <si>
    <t>M5 more than 1 h late</t>
  </si>
  <si>
    <t>Cut Should/Could tasks; demo on gold set</t>
  </si>
  <si>
    <t>R05</t>
  </si>
  <si>
    <t>Missing or wrong fields for some documents</t>
  </si>
  <si>
    <t>Rule accuracy &lt; 95% on gold set</t>
  </si>
  <si>
    <t>Send failing fields to LLM at REVIEW tier</t>
  </si>
  <si>
    <t>R06</t>
  </si>
  <si>
    <t>&gt; 5% of quotes fail verification</t>
  </si>
  <si>
    <t>Fuzzy match; check neighbouring paragraphs</t>
  </si>
  <si>
    <t>R07</t>
  </si>
  <si>
    <t>Reviewer cannot explain a PR</t>
  </si>
  <si>
    <t>Rewrite simpler before merging</t>
  </si>
  <si>
    <t>R08</t>
  </si>
  <si>
    <t>Any failure in rehearsal</t>
  </si>
  <si>
    <t>Recorded video and screenshots</t>
  </si>
  <si>
    <t>Privacy: suppressed names or victim details exposed</t>
  </si>
  <si>
    <t>Privacy breach; responsible-AI score hit</t>
  </si>
  <si>
    <t>Keep redactions; never extract victim/witness details; flag suppression orders</t>
  </si>
  <si>
    <t>Non-defendant personal name in CORE</t>
  </si>
  <si>
    <t>Delete row; fix prompt</t>
  </si>
  <si>
    <t>Not working at M1 + 30 min</t>
  </si>
  <si>
    <t>Internal stage via Snowsight upload</t>
  </si>
  <si>
    <t>Chart group with n &lt; 5</t>
  </si>
  <si>
    <t>Show counts, hide averages</t>
  </si>
  <si>
    <t>Downloads unfinished at M2</t>
  </si>
  <si>
    <t>Continue with minimum 20</t>
  </si>
  <si>
    <t>Blocked merges; lost time</t>
  </si>
  <si>
    <t>CI red on main &gt; 30 min</t>
  </si>
  <si>
    <t>Revert last merge</t>
  </si>
  <si>
    <t>A team member is unavailable</t>
  </si>
  <si>
    <t>Tasks stall</t>
  </si>
  <si>
    <t>Absent &gt; 1 h at a milestone</t>
  </si>
  <si>
    <t>Backup takes over the task</t>
  </si>
  <si>
    <t>A01</t>
  </si>
  <si>
    <t>Assumption</t>
  </si>
  <si>
    <t>If wrong: Timeline must shift</t>
  </si>
  <si>
    <t/>
  </si>
  <si>
    <t>A02</t>
  </si>
  <si>
    <t>Snowflake and AWS trial accounts come with admin rights</t>
  </si>
  <si>
    <t>If wrong: Setup blocked until access fixed</t>
  </si>
  <si>
    <t>A03</t>
  </si>
  <si>
    <t>A Claude model is available on Bedrock in ap-southeast-2 or via cross-region inference</t>
  </si>
  <si>
    <t>If wrong: Switch to Cortex fallback</t>
  </si>
  <si>
    <t>A04</t>
  </si>
  <si>
    <t>A05</t>
  </si>
  <si>
    <t>A06</t>
  </si>
  <si>
    <t>A07</t>
  </si>
  <si>
    <t>A08</t>
  </si>
  <si>
    <t>A09</t>
  </si>
  <si>
    <t>I01</t>
  </si>
  <si>
    <t>Issue</t>
  </si>
  <si>
    <t>I02</t>
  </si>
  <si>
    <t>I03</t>
  </si>
  <si>
    <t>I04</t>
  </si>
  <si>
    <t>D01</t>
  </si>
  <si>
    <t>Dependency</t>
  </si>
  <si>
    <t>Chase owner at each stand-up</t>
  </si>
  <si>
    <t>T23, T24</t>
  </si>
  <si>
    <t>D02</t>
  </si>
  <si>
    <t>T11</t>
  </si>
  <si>
    <t>T10</t>
  </si>
  <si>
    <t>D04</t>
  </si>
  <si>
    <t>T24, T38</t>
  </si>
  <si>
    <t>D05</t>
  </si>
  <si>
    <t>Schema frozen (T12, T21) before prompt, validation and app work</t>
  </si>
  <si>
    <t>T22, T27, T31</t>
  </si>
  <si>
    <t>GitHub access for all 6 members</t>
  </si>
  <si>
    <t>All tasks</t>
  </si>
  <si>
    <t>T44–T46</t>
  </si>
  <si>
    <t>1 Negligible</t>
  </si>
  <si>
    <t>2 Minor</t>
  </si>
  <si>
    <t>3 Moderate</t>
  </si>
  <si>
    <t>4 Major</t>
  </si>
  <si>
    <t>5 Severe</t>
  </si>
  <si>
    <t>5 Almost certain</t>
  </si>
  <si>
    <t>4 Likely</t>
  </si>
  <si>
    <t>3 Possible</t>
  </si>
  <si>
    <t>2 Unlikely</t>
  </si>
  <si>
    <t>1 Rare</t>
  </si>
  <si>
    <t>Rating: Red = 15–25 (act now, report every stand-up) · Amber = 8–14 (mitigation owned, checked at milestones) · Green = 1–7 (monitor)</t>
  </si>
  <si>
    <t>Scoring scales</t>
  </si>
  <si>
    <t>Likelihood</t>
  </si>
  <si>
    <t>Rare (&lt; 10%)</t>
  </si>
  <si>
    <t>Unlikely (10–30%)</t>
  </si>
  <si>
    <t>Possible (30–50%)</t>
  </si>
  <si>
    <t>Likely (50–80%)</t>
  </si>
  <si>
    <t>Almost certain (&gt; 80%, or already seen)</t>
  </si>
  <si>
    <t>complete AWS implementation</t>
  </si>
  <si>
    <t>23-Sep, 7 pm</t>
  </si>
  <si>
    <t>Kick-off (choose use-case, plan and understand requirments)</t>
  </si>
  <si>
    <t>Team member</t>
  </si>
  <si>
    <t>Access</t>
  </si>
  <si>
    <t>Sees names of individuals?</t>
  </si>
  <si>
    <t>DTH_DATA_ENGINEER</t>
  </si>
  <si>
    <t>Build: create tables, stages and schemas; read and change data</t>
  </si>
  <si>
    <t>Yes</t>
  </si>
  <si>
    <t>Analytics Engineer</t>
  </si>
  <si>
    <t>DTH_ANALYTICS_ENGINEER</t>
  </si>
  <si>
    <t>Build</t>
  </si>
  <si>
    <t>DTH_DATA_SCIENTIST</t>
  </si>
  <si>
    <t>Write: read and change rows, no new tables; Cortex</t>
  </si>
  <si>
    <t>DTH_DATA_ANALYST</t>
  </si>
  <si>
    <t>Read, plus create the Streamlit app in COURTLENS</t>
  </si>
  <si>
    <t>No (masked)</t>
  </si>
  <si>
    <t>Project Manager</t>
  </si>
  <si>
    <t>DTH_PROJECT_MANAGER</t>
  </si>
  <si>
    <t>Read, plus open the app</t>
  </si>
  <si>
    <r>
      <t>DTH_CLOUD_ENGINEER</t>
    </r>
    <r>
      <rPr>
        <sz val="11"/>
        <color theme="1"/>
        <rFont val="Calibri"/>
        <family val="2"/>
        <scheme val="minor"/>
      </rPr>
      <t xml:space="preserve"> (+ keeps ACCOUNTADMIN)</t>
    </r>
  </si>
  <si>
    <t>Build, plus warehouse admin</t>
  </si>
  <si>
    <t>Only via SYSADMIN/ACCOUNTADMIN</t>
  </si>
  <si>
    <t>SCRUM CONNECT #2
(SPRINT Progress Review)
(inspect &amp; Adapt)</t>
  </si>
  <si>
    <t>SCRUM CONNECT #3
(SPRINT Progress Review)
(inspect &amp; Adapt)</t>
  </si>
  <si>
    <t>SCRUM CONNECT #4
(SPRINT PLANNING)</t>
  </si>
  <si>
    <t>24-Sep, 9:30 pm</t>
  </si>
  <si>
    <t>Presentation Completion</t>
  </si>
  <si>
    <t>24-Sep, 11:00 pm</t>
  </si>
  <si>
    <t xml:space="preserve">Impact </t>
  </si>
  <si>
    <t xml:space="preserve">Likelihood  </t>
  </si>
  <si>
    <t>Dropdown list- Status</t>
  </si>
  <si>
    <t>Cancelled / On-Hold</t>
  </si>
  <si>
    <t>IMPORTANT PROJECT LINKS</t>
  </si>
  <si>
    <t>Link</t>
  </si>
  <si>
    <t>Final Report URL</t>
  </si>
  <si>
    <t>https://app.snowflake.com/streamlit/jevvupu/bf88439/#/apps/rbjh7ksd5iacpf7jcrqy</t>
  </si>
  <si>
    <t>https://datathon.someaknea.com/</t>
  </si>
  <si>
    <t>Project Overview
Court Judgments - Making Insights from Unstructured Text Data</t>
  </si>
  <si>
    <t>review implementation complete</t>
  </si>
  <si>
    <t>-----</t>
  </si>
  <si>
    <t>Create dashboard sharing insights</t>
  </si>
  <si>
    <t>Fix issues and review dashboard</t>
  </si>
  <si>
    <t xml:space="preserve">- dbt implementation
</t>
  </si>
  <si>
    <t xml:space="preserve">fix dev Ops issue 
complete the ETL data extraction (work with Simon)
</t>
  </si>
  <si>
    <t>- review dbt implementation
- proceed with roles and permissions in Snowflake env
- update project documentation</t>
  </si>
  <si>
    <t>review project plan (updated), req doc, RAID logs
start working on ETL( Review the code from Simon and Sam)
work on data format , review snowflake &amp; database schema (with Radiya and Greg)
Work with greg, radiya and Sam for the implementaiton</t>
  </si>
  <si>
    <t>-complete the implementation on roles and permissions for Snowflake
- update project documentation</t>
  </si>
  <si>
    <t>Could Have</t>
  </si>
  <si>
    <t>Explore and implement ML implementation - classification of outcome prediction</t>
  </si>
  <si>
    <t>Explore ML implementation for classification of outcome prediction (classification in terms of prediction of Guilty vs Not Guilty)</t>
  </si>
  <si>
    <t>Won't Have</t>
  </si>
  <si>
    <t>S.No.</t>
  </si>
  <si>
    <t>Closed Date</t>
  </si>
  <si>
    <t>To Be Worked</t>
  </si>
  <si>
    <t>RAID Logs</t>
  </si>
  <si>
    <t>Should Have</t>
  </si>
  <si>
    <t>MoSCoW</t>
  </si>
  <si>
    <t>Project Manager/ Cloud Engineer</t>
  </si>
  <si>
    <t xml:space="preserve"> Spint Targets for 1 pm call</t>
  </si>
  <si>
    <t xml:space="preserve"> Spint Target for 5 pm call</t>
  </si>
  <si>
    <t xml:space="preserve"> Spint Target for 8 pm call</t>
  </si>
  <si>
    <t>FINAL SPRINT REVIEW &amp; RETRO
(SPRINT Progress Review)
(inspect &amp; Adapt)</t>
  </si>
  <si>
    <t>Input/sample PDFs</t>
  </si>
  <si>
    <t>Application Link
(starting point of workflow)</t>
  </si>
  <si>
    <t>Team Structure</t>
  </si>
  <si>
    <t>Sprint Meetings 
(Notes/Target for Next Meetings - INSPECT &amp; ADAPT)</t>
  </si>
  <si>
    <t xml:space="preserve">Milestones and timeboxes; code freeze 1 day early by 24th Sep, 10:00 pm </t>
  </si>
  <si>
    <t>Small PRs; CI on every PR; peer review of merge pull request after review</t>
  </si>
  <si>
    <t>LLM Model expected not working with code</t>
  </si>
  <si>
    <t>Data and insights implementation in Snowflake depends on AWS configuration and UI implementation</t>
  </si>
  <si>
    <t>Snowflake agent implementation dependent on AWS and pipeline implementation</t>
  </si>
  <si>
    <t xml:space="preserve">create new AWS IMA User and assign correct access </t>
  </si>
  <si>
    <t>A10</t>
  </si>
  <si>
    <t>problem with configuring AWS Bedrock model as all Anthropic AI models were not working</t>
  </si>
  <si>
    <t>Problem in extraction data. DeepSeek models do not recognize pattern of some of the data cases</t>
  </si>
  <si>
    <t>Issue with incorrect access rights on snowflake db</t>
  </si>
  <si>
    <t>Double check and grant correct permission on users, db and schema on snowflake</t>
  </si>
  <si>
    <t>Explore other model on AWS bedrock and found this work : global.amazon.nova-2-lite-v1:0</t>
  </si>
  <si>
    <t>Try using deep seek model or Nova 2 Lite LLM</t>
  </si>
  <si>
    <t xml:space="preserve">Issue with CICD pipeline with github, access issue with .env credential on AWS problem </t>
  </si>
  <si>
    <t>Code deadline is 25 Sep 11:00 am; presentation later that day</t>
  </si>
  <si>
    <t>Merge conflicts break main branch</t>
  </si>
  <si>
    <t>Design Wireframe/Mock-up</t>
  </si>
  <si>
    <r>
      <t>SCRUM CONNECT #1
(</t>
    </r>
    <r>
      <rPr>
        <b/>
        <i/>
        <u/>
        <sz val="16"/>
        <color theme="1"/>
        <rFont val="Calibri"/>
        <family val="2"/>
        <scheme val="minor"/>
      </rPr>
      <t>SPRINT PLANNING</t>
    </r>
    <r>
      <rPr>
        <sz val="16"/>
        <color theme="1"/>
        <rFont val="Calibri"/>
        <family val="2"/>
        <scheme val="minor"/>
      </rPr>
      <t>)</t>
    </r>
  </si>
  <si>
    <t>TEAM JIRA BOARD: MID-SPRINT VIEW</t>
  </si>
  <si>
    <t>Tasks - JIRA Scrum BOARD</t>
  </si>
  <si>
    <t>25-Sep (11:00 am)</t>
  </si>
  <si>
    <t>Project plan</t>
  </si>
  <si>
    <t>Project planned timelines per milestones and Review sprint progress as per plan</t>
  </si>
  <si>
    <t>(absent)</t>
  </si>
  <si>
    <t>(absent) was working on CI/CD pipeline on 23rd Sep</t>
  </si>
  <si>
    <t>Complete GitHub configuration</t>
  </si>
  <si>
    <t>Complete Feature to extract from PDF document and convert to structured data</t>
  </si>
  <si>
    <t>Below are the required roles and permissions for the snowflake database and schema implementation:
DTH_DB_READ = SELECT on everything in DATATHON_TEST
DTH_DB_WRITE = READ + change rows in DATATHON_TEST
DTH_DB_BUILD = WRITE + create objects in DATATHON_TEST
DTH_MART_READ  = Read access to the masked MART views only (Data Analyst, pm, app dev)</t>
  </si>
  <si>
    <r>
      <rPr>
        <u/>
        <sz val="11"/>
        <color theme="1"/>
        <rFont val="Calibri"/>
        <family val="2"/>
        <scheme val="minor"/>
      </rPr>
      <t>High-level Requirement</t>
    </r>
    <r>
      <rPr>
        <sz val="11"/>
        <color theme="1"/>
        <rFont val="Calibri"/>
        <family val="2"/>
        <scheme val="minor"/>
      </rPr>
      <t xml:space="preserve">: Choose </t>
    </r>
    <r>
      <rPr>
        <b/>
        <i/>
        <sz val="11"/>
        <color theme="1"/>
        <rFont val="Calibri"/>
        <family val="2"/>
        <scheme val="minor"/>
      </rPr>
      <t>court proceedings related data</t>
    </r>
    <r>
      <rPr>
        <b/>
        <sz val="11"/>
        <color theme="1"/>
        <rFont val="Calibri"/>
        <family val="2"/>
        <scheme val="minor"/>
      </rPr>
      <t xml:space="preserve"> document </t>
    </r>
    <r>
      <rPr>
        <sz val="11"/>
        <color theme="1"/>
        <rFont val="Calibri"/>
        <family val="2"/>
        <scheme val="minor"/>
      </rPr>
      <t>(PDF) as source PDF and load them into  Snowflake. Build a proof of concept that extracts useful  information into a structured format. Make each result traceable to its source document and supporting text.</t>
    </r>
  </si>
  <si>
    <t>PDFs (as raw dataset) are taken from courtsofnz.govt.nz (High Court, Govt website)
Link: https://www.courtsofnz.govt.nz/judgments/high-court</t>
  </si>
  <si>
    <t xml:space="preserve">From a user interface, raw dataset in the form of PDFs (unstructured data/text - court data) will be uploaded. </t>
  </si>
  <si>
    <t>Raw dataset will be then converted from unstructured text format  to a structured format in json.</t>
  </si>
  <si>
    <t>Structured data will be pushed to Snowflake environment and relevant configurations will be completed to implement data analysis and visualizations.</t>
  </si>
  <si>
    <t>Relevant schema and data model details have been captured in "Data Model" sheet with below assumptions.</t>
  </si>
  <si>
    <r>
      <rPr>
        <b/>
        <i/>
        <sz val="11"/>
        <color theme="1"/>
        <rFont val="Calibri"/>
        <family val="2"/>
        <scheme val="minor"/>
      </rPr>
      <t xml:space="preserve">PROBLEM DEFITION:
</t>
    </r>
    <r>
      <rPr>
        <b/>
        <sz val="11"/>
        <color theme="1"/>
        <rFont val="Calibri"/>
        <family val="2"/>
        <scheme val="minor"/>
      </rPr>
      <t xml:space="preserve">
Context</t>
    </r>
    <r>
      <rPr>
        <sz val="11"/>
        <color theme="1"/>
        <rFont val="Calibri"/>
        <family val="2"/>
        <scheme val="minor"/>
      </rPr>
      <t xml:space="preserve">. NZ District Court judgments are published as text-based PDFs of multiple pages. Regulatory prosecutions are sentenced by comparison with earlier cases, where sentencing samples we reviewed cites comparable cases and their starting points.
</t>
    </r>
    <r>
      <rPr>
        <b/>
        <sz val="11"/>
        <color theme="1"/>
        <rFont val="Calibri"/>
        <family val="2"/>
        <scheme val="minor"/>
      </rPr>
      <t xml:space="preserve">
Problem</t>
    </r>
    <r>
      <rPr>
        <sz val="11"/>
        <color theme="1"/>
        <rFont val="Calibri"/>
        <family val="2"/>
        <scheme val="minor"/>
      </rPr>
      <t>. The facts that matter are buried in unstructured text/details: the court, parties, charges, starting point, discounts, fine, reparation and cited cases. The documents also vary:
1. One judgment can mention 20 or more dollar amounts, and only the court's own figures count.
2. Some documents are pre-trial rulings and not really sentencing decisions.
3. Names of victims and suppressed details are redacted.
Finding and comparing outcomes today means reading every document by hand.</t>
    </r>
  </si>
  <si>
    <r>
      <rPr>
        <b/>
        <i/>
        <sz val="11"/>
        <color theme="1"/>
        <rFont val="Calibri"/>
        <family val="2"/>
        <scheme val="minor"/>
      </rPr>
      <t>SOLUTION:</t>
    </r>
    <r>
      <rPr>
        <sz val="11"/>
        <color theme="1"/>
        <rFont val="Calibri"/>
        <family val="2"/>
        <scheme val="minor"/>
      </rPr>
      <t xml:space="preserve">
An ingestion agent parses each PDF, extracts the fields and loads them into Snowflake (DATATHON_TEST.COURTLENS), following the team's data model (Case, Decision, Court, Location, Judge, Party, Counsel, Citation). The team validates the results, publishes masked secure views in a MART schema and on application's UJI, and builds a Streamlit dashboard on those views. Role-based access controls who can see what.</t>
    </r>
  </si>
  <si>
    <t>JIRA DASHBOARD - TEAM 6GRAMSS</t>
  </si>
  <si>
    <t>SPRINT DETAILS
(Start and End Timelines)</t>
  </si>
  <si>
    <t>Sprint Completion - Agile Custom Reports</t>
  </si>
  <si>
    <t>Epic Key</t>
  </si>
  <si>
    <t>Epic</t>
  </si>
  <si>
    <t>Item Key</t>
  </si>
  <si>
    <t>Summary</t>
  </si>
  <si>
    <t>Priority</t>
  </si>
  <si>
    <t>Start Date</t>
  </si>
  <si>
    <t>Due Date</t>
  </si>
  <si>
    <t>SCRUM-36</t>
  </si>
  <si>
    <t>Plan and set up (kick-off, requirements, GitHub, cloud access)</t>
  </si>
  <si>
    <t>Medium</t>
  </si>
  <si>
    <t>Done</t>
  </si>
  <si>
    <t>SCRUM-1</t>
  </si>
  <si>
    <t>Project Planning document (BRD)</t>
  </si>
  <si>
    <t>High</t>
  </si>
  <si>
    <t>SCRUM-15</t>
  </si>
  <si>
    <t>Story</t>
  </si>
  <si>
    <t>PM: Project Plan Creation</t>
  </si>
  <si>
    <t>SCRUM-26</t>
  </si>
  <si>
    <t>Set up AWS Bedrock Account</t>
  </si>
  <si>
    <t>Simon Lin</t>
  </si>
  <si>
    <t>SCRUM-17</t>
  </si>
  <si>
    <t>PM: Document requirements, RAID logs, track task and project progress</t>
  </si>
  <si>
    <t>SCRUM-16</t>
  </si>
  <si>
    <t>Fix issues of Devopt</t>
  </si>
  <si>
    <t>Engleang Sam</t>
  </si>
  <si>
    <t>SCRUM-30</t>
  </si>
  <si>
    <t>Submit support ticket AWS</t>
  </si>
  <si>
    <t>SCRUM-3</t>
  </si>
  <si>
    <t>Dbt implementation/configuration</t>
  </si>
  <si>
    <t>Low</t>
  </si>
  <si>
    <t>Cancelled</t>
  </si>
  <si>
    <t>SCRUM-14</t>
  </si>
  <si>
    <t>Develop and deploy project</t>
  </si>
  <si>
    <t>SCRUM-27</t>
  </si>
  <si>
    <t>Code Streamlit UI</t>
  </si>
  <si>
    <t>Highest</t>
  </si>
  <si>
    <t>SCRUM-19</t>
  </si>
  <si>
    <t>Database/App: ingestion pipeline</t>
  </si>
  <si>
    <t>Gregory Hinds</t>
  </si>
  <si>
    <t>SCRUM-6</t>
  </si>
  <si>
    <t>Database: build ingestion code</t>
  </si>
  <si>
    <t>SCRUM-11</t>
  </si>
  <si>
    <t>Database: finalise data format</t>
  </si>
  <si>
    <t>Radiya Binte Reza</t>
  </si>
  <si>
    <t>SCRUM-12</t>
  </si>
  <si>
    <t>Database: amend schema to align with finalised format</t>
  </si>
  <si>
    <t>SCRUM-21</t>
  </si>
  <si>
    <t>Snowflake permissions implementation</t>
  </si>
  <si>
    <t>SCRUM-29</t>
  </si>
  <si>
    <t>Push Streamlit UI on GitHub</t>
  </si>
  <si>
    <t>SCRUM-8</t>
  </si>
  <si>
    <t>Database: ingest test data</t>
  </si>
  <si>
    <t>SCRUM-13</t>
  </si>
  <si>
    <t>Database: create/build security roles</t>
  </si>
  <si>
    <t>SCRUM-18</t>
  </si>
  <si>
    <t>Database: make DBT project</t>
  </si>
  <si>
    <t>SCRUM-20</t>
  </si>
  <si>
    <t>Fix issues of Snowflake schema</t>
  </si>
  <si>
    <t>SCRUM-23</t>
  </si>
  <si>
    <t>Data collection: input</t>
  </si>
  <si>
    <t>SCRUM-28</t>
  </si>
  <si>
    <t>Run test cases on Streamlit app</t>
  </si>
  <si>
    <t>SCRUM-33</t>
  </si>
  <si>
    <t>Enable duplicate detection</t>
  </si>
  <si>
    <t>SCRUM-35</t>
  </si>
  <si>
    <t>Snowflake: create/update permissions for roles</t>
  </si>
  <si>
    <t>SCRUM-38</t>
  </si>
  <si>
    <t>Create roles: Snowflake database and schema</t>
  </si>
  <si>
    <t>SCRUM-5</t>
  </si>
  <si>
    <t>Database: define enumerations</t>
  </si>
  <si>
    <t>SCRUM-7</t>
  </si>
  <si>
    <t>Database: build test framework</t>
  </si>
  <si>
    <t>SCRUM-37</t>
  </si>
  <si>
    <t>Insights, working demo and presentation</t>
  </si>
  <si>
    <t>SCRUM-9</t>
  </si>
  <si>
    <t>Dashboard: write query code</t>
  </si>
  <si>
    <t>SCRUM-10</t>
  </si>
  <si>
    <t>Dashboard: build visualisations</t>
  </si>
  <si>
    <t>SCRUM-22</t>
  </si>
  <si>
    <t>Make presentation deck</t>
  </si>
  <si>
    <t>SCRUM-34</t>
  </si>
  <si>
    <t>Check human-review flagging works correctly</t>
  </si>
  <si>
    <t>SCRUM-31</t>
  </si>
  <si>
    <t>Prepare presentation</t>
  </si>
  <si>
    <t>SCRUM-32</t>
  </si>
  <si>
    <t>Agree on data format/structure and Work with mock data initially while the first part of implementation is built</t>
  </si>
  <si>
    <t>EPIC- TIMELINE View</t>
  </si>
  <si>
    <t>EPIC-1 : Develop and deploy project</t>
  </si>
  <si>
    <t>EPIC-2 : Plan and set up (kick-off, requirements, GitHub, cloud access)</t>
  </si>
  <si>
    <t>EPIC-3 :Insights, working demo and presentation</t>
  </si>
  <si>
    <t>TEAM JIRA SCRUM BOARD 
(FINAL-SPRINT VIEW)
(story points estimated (1/2/3); priority updated; epic, story and tasks updated &amp; closed; sprint completed, etc.)</t>
  </si>
  <si>
    <t>Build visualizations and insights</t>
  </si>
  <si>
    <t>Agent now has access to delete data and change whatever it wants in all the schemas it can access</t>
  </si>
  <si>
    <t>Implement roles and permissions and review database and schema to ensure impact is minimized in transactions</t>
  </si>
  <si>
    <t>Review team availability for the next two days and assign Named backup per role as needed</t>
  </si>
  <si>
    <t>communicate with team regularly to check on the submission timelines or any updates</t>
  </si>
  <si>
    <t>Implementations by other members may impact or override anyone else' work</t>
  </si>
  <si>
    <t>communicate with team regularly when working on similar functionalities, do peer implementation reviews, share updates in regular scrum calss</t>
  </si>
  <si>
    <t>fct_judgment</t>
  </si>
  <si>
    <t>One row per judgment (source document), from its latest extraction. The central table of the model</t>
  </si>
  <si>
    <t>judgment_key</t>
  </si>
  <si>
    <t>not null, unique</t>
  </si>
  <si>
    <t>Our internal reference for the judgment (equal to document_id)</t>
  </si>
  <si>
    <t>document_id</t>
  </si>
  <si>
    <t>FK dim_source_document</t>
  </si>
  <si>
    <t>The PDF this judgment was extracted from</t>
  </si>
  <si>
    <t>extraction_id</t>
  </si>
  <si>
    <t>The extraction these values came from (the latest for this document)</t>
  </si>
  <si>
    <t>court_key</t>
  </si>
  <si>
    <t>FK dim_court</t>
  </si>
  <si>
    <t>The court that issued the judgment</t>
  </si>
  <si>
    <t>case_category_key</t>
  </si>
  <si>
    <t>FK dim_case_category</t>
  </si>
  <si>
    <t>The category of case</t>
  </si>
  <si>
    <t>case_name</t>
  </si>
  <si>
    <t>The case name as extracted</t>
  </si>
  <si>
    <t>neutral_citation</t>
  </si>
  <si>
    <t>unique (warn)</t>
  </si>
  <si>
    <t>Duplicates suggest the same judgment was uploaded twice</t>
  </si>
  <si>
    <t>The judgment's own neutral citation, e.g. [2024] NZHC 123</t>
  </si>
  <si>
    <t>judgment_date</t>
  </si>
  <si>
    <t>The date of the judgment</t>
  </si>
  <si>
    <t>outcome</t>
  </si>
  <si>
    <t>The court's decision / outcome, as extracted</t>
  </si>
  <si>
    <t>extraction_status</t>
  </si>
  <si>
    <t>ACCEPTED or REVIEW_REQUIRED</t>
  </si>
  <si>
    <t>Result of the deterministic validation checks</t>
  </si>
  <si>
    <t>agent_needs_human_review</t>
  </si>
  <si>
    <t>boolean</t>
  </si>
  <si>
    <t>The agent flagged this extraction for human review</t>
  </si>
  <si>
    <t>is_verified_for_default_analytics</t>
  </si>
  <si>
    <t>ACCEPTED and not flagged by the agent. Filter on this for verified-only analysis</t>
  </si>
  <si>
    <t>evidence_verified</t>
  </si>
  <si>
    <t>number</t>
  </si>
  <si>
    <t>Number of evidence passages matched back to the PDF</t>
  </si>
  <si>
    <t>evidence_total</t>
  </si>
  <si>
    <t>Number of evidence passages supplied</t>
  </si>
  <si>
    <t>model_id</t>
  </si>
  <si>
    <t>The model that produced the extraction</t>
  </si>
  <si>
    <t>extracted_at</t>
  </si>
  <si>
    <t>timestamp_ntz</t>
  </si>
  <si>
    <t>When the extraction was loaded</t>
  </si>
  <si>
    <t>dim_source_document</t>
  </si>
  <si>
    <t>One row per ingested PDF</t>
  </si>
  <si>
    <t>SHA-256 of the file</t>
  </si>
  <si>
    <t>filename</t>
  </si>
  <si>
    <t>The uploaded file name</t>
  </si>
  <si>
    <t>source_url</t>
  </si>
  <si>
    <t>Where the PDF was obtained</t>
  </si>
  <si>
    <t>document_sha256</t>
  </si>
  <si>
    <t>SHA-256 of the file contents</t>
  </si>
  <si>
    <t>page_count</t>
  </si>
  <si>
    <t>Number of pages in the PDF</t>
  </si>
  <si>
    <t>dim_court</t>
  </si>
  <si>
    <t>One row per court. Names standardised in staging (e.g. NZHC -&gt; HIGH COURT)</t>
  </si>
  <si>
    <t>Hash of the cleaned court name</t>
  </si>
  <si>
    <t>dim_case_category</t>
  </si>
  <si>
    <t>One row per case category</t>
  </si>
  <si>
    <t>Hash of the cleaned category name</t>
  </si>
  <si>
    <t>case_category_name</t>
  </si>
  <si>
    <t>The case category. Enumeration unknown</t>
  </si>
  <si>
    <t>dim_judge</t>
  </si>
  <si>
    <t>One row per judge. Split from the single extracted judge string, with titles (J, JJ, CJ, Justice etc) stripped</t>
  </si>
  <si>
    <t>judge_key</t>
  </si>
  <si>
    <t>Hash of the cleaned judge name</t>
  </si>
  <si>
    <t>Name matching is heuristic</t>
  </si>
  <si>
    <t>The judge's name without title</t>
  </si>
  <si>
    <t>bridge_judgment_judge</t>
  </si>
  <si>
    <t>A many-to-many table between judgments and judges. Allows multi-judge panels</t>
  </si>
  <si>
    <t>judgment_judge_key</t>
  </si>
  <si>
    <t>Hash of judgment_key and judge_key</t>
  </si>
  <si>
    <t>FK fct_judgment</t>
  </si>
  <si>
    <t>FK dim_judge</t>
  </si>
  <si>
    <t>judge_position</t>
  </si>
  <si>
    <t>Order the judge was named in the judgment</t>
  </si>
  <si>
    <t>dim_topic</t>
  </si>
  <si>
    <t>One row per legal topic</t>
  </si>
  <si>
    <t>topic_key</t>
  </si>
  <si>
    <t>Hash of the cleaned topic name</t>
  </si>
  <si>
    <t>topic_name</t>
  </si>
  <si>
    <t>The legal topic</t>
  </si>
  <si>
    <t>bridge_judgment_topic</t>
  </si>
  <si>
    <t>A many-to-many table between judgments and legal topics</t>
  </si>
  <si>
    <t>judgment_topic_key</t>
  </si>
  <si>
    <t>Hash of judgment_key and topic_key</t>
  </si>
  <si>
    <t>FK dim_topic</t>
  </si>
  <si>
    <t>topic_position</t>
  </si>
  <si>
    <t>Order the topic was listed in the extraction</t>
  </si>
  <si>
    <t>dim_legislation</t>
  </si>
  <si>
    <t>One row per Act or regulation</t>
  </si>
  <si>
    <t>legislation_key</t>
  </si>
  <si>
    <t>Hash of the cleaned Act name</t>
  </si>
  <si>
    <t>act_name</t>
  </si>
  <si>
    <t>The name of the Act or regulation</t>
  </si>
  <si>
    <t>fct_legislation_citation</t>
  </si>
  <si>
    <t>One row per legislation reference in a judgment, with section and supporting evidence</t>
  </si>
  <si>
    <t>legislation_citation_key</t>
  </si>
  <si>
    <t>Hash of judgment_key and reference_position</t>
  </si>
  <si>
    <t>FK dim_legislation</t>
  </si>
  <si>
    <t>section</t>
  </si>
  <si>
    <t>Section or provision, if stated</t>
  </si>
  <si>
    <t>reference_position</t>
  </si>
  <si>
    <t>Order the reference was listed in the extraction</t>
  </si>
  <si>
    <t>evidence_page</t>
  </si>
  <si>
    <t>1-based PDF page containing the supporting passage</t>
  </si>
  <si>
    <t>evidence_text</t>
  </si>
  <si>
    <t>The supporting passage</t>
  </si>
  <si>
    <t>dim_cited_case</t>
  </si>
  <si>
    <t>One row per cited case, keyed on its citation</t>
  </si>
  <si>
    <t>cited_case_key</t>
  </si>
  <si>
    <t>Hash of the cleaned citation</t>
  </si>
  <si>
    <t>The citation of the cited case</t>
  </si>
  <si>
    <t>cited_case_name</t>
  </si>
  <si>
    <t>Most common name given across citing judgments</t>
  </si>
  <si>
    <t>The cited case's name</t>
  </si>
  <si>
    <t>cited_judgment_key</t>
  </si>
  <si>
    <t>The cited case's own judgment, when it is in the corpus (citation network)</t>
  </si>
  <si>
    <t>fct_case_citation</t>
  </si>
  <si>
    <t>One row per case cited in a judgment, with supporting evidence</t>
  </si>
  <si>
    <t>case_citation_key</t>
  </si>
  <si>
    <t>The citing judgment</t>
  </si>
  <si>
    <t>FK dim_cited_case</t>
  </si>
  <si>
    <t>The case being cited</t>
  </si>
  <si>
    <t>Order the citation was listed in the extraction</t>
  </si>
  <si>
    <t>fct_judgment_legal_issue</t>
  </si>
  <si>
    <t>One row per legal issue identified in a judgment. Free text, so not a shared dimension</t>
  </si>
  <si>
    <t>legal_issue_key</t>
  </si>
  <si>
    <t>Hash of judgment_key and issue_position</t>
  </si>
  <si>
    <t>issue_position</t>
  </si>
  <si>
    <t>Order the issue was listed in the extraction</t>
  </si>
  <si>
    <t>issue_text</t>
  </si>
  <si>
    <t>The legal issue</t>
  </si>
  <si>
    <t>fct_judgment_quality_issue</t>
  </si>
  <si>
    <t>One row per agent uncertainty, validation reason, missing reference or publication marker</t>
  </si>
  <si>
    <t>quality_issue_key</t>
  </si>
  <si>
    <t>Hash of judgment_key, issue_type and issue_position</t>
  </si>
  <si>
    <t>issue_type</t>
  </si>
  <si>
    <t>AGENT_UNCERTAINTY, VALIDATION_REASON, MISSING_REFERENCE or PUBLICATION_MARKER</t>
  </si>
  <si>
    <t>The kind of quality issue</t>
  </si>
  <si>
    <t>Order within its source list</t>
  </si>
  <si>
    <t>The issue detail</t>
  </si>
  <si>
    <t>fct_judgment_evidence</t>
  </si>
  <si>
    <t>One row per supporting passage the agent quoted for a judgment's metadata</t>
  </si>
  <si>
    <t>evidence_key</t>
  </si>
  <si>
    <t>Hash of judgment_key and evidence_position</t>
  </si>
  <si>
    <t>evidence_position</t>
  </si>
  <si>
    <t>Order the passage was listed in the extraction</t>
  </si>
  <si>
    <t>1-based PDF page containing the passage</t>
  </si>
  <si>
    <t>The quoted passage</t>
  </si>
  <si>
    <t>fct_extraction_run</t>
  </si>
  <si>
    <t>One row per extraction attempt, including superseded ones. For comparing models / prompts over time</t>
  </si>
  <si>
    <t>Our internal reference for the extraction</t>
  </si>
  <si>
    <t>The PDF that was extracted</t>
  </si>
  <si>
    <t>ACCEPTED and not flagged by the agent</t>
  </si>
  <si>
    <t>is_latest</t>
  </si>
  <si>
    <t>This is the extraction used by fct_judgment</t>
  </si>
  <si>
    <t>6 Gramss - Team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</si>
</sst>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  <font>
      <b/>
      <sz val="18"/>
      <color rgb="FFFFFFFF"/>
      <name val="Arial"/>
      <family val="2"/>
    </font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2E2A6B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sz val="10"/>
      <color theme="1"/>
      <name val="Arial Unicode MS"/>
    </font>
    <font>
      <sz val="16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2537D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E2A6B"/>
        <bgColor rgb="FF333333"/>
      </patternFill>
    </fill>
    <fill>
      <patternFill patternType="solid">
        <fgColor rgb="FFFFF2CC"/>
        <bgColor rgb="FFFFE8CC"/>
      </patternFill>
    </fill>
    <fill>
      <patternFill patternType="solid">
        <fgColor rgb="FFF8D7DA"/>
        <bgColor rgb="FFFFE8CC"/>
      </patternFill>
    </fill>
    <fill>
      <patternFill patternType="solid">
        <fgColor rgb="FFDCE8F5"/>
        <bgColor rgb="FFE2F0D9"/>
      </patternFill>
    </fill>
    <fill>
      <patternFill patternType="solid">
        <fgColor rgb="FFFFE8CC"/>
        <bgColor rgb="FFFFF2CC"/>
      </patternFill>
    </fill>
    <fill>
      <patternFill patternType="solid">
        <fgColor rgb="FFE2F0D9"/>
        <bgColor rgb="FFDCE8F5"/>
      </patternFill>
    </fill>
    <fill>
      <patternFill patternType="solid">
        <fgColor rgb="FFC9E7C1"/>
        <bgColor rgb="FFE2F0D9"/>
      </patternFill>
    </fill>
    <fill>
      <patternFill patternType="solid">
        <fgColor rgb="FFFFE0A3"/>
        <bgColor rgb="FFFFE8CC"/>
      </patternFill>
    </fill>
    <fill>
      <patternFill patternType="solid">
        <fgColor rgb="FFF4B6B6"/>
        <bgColor rgb="FFF8D7DA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E1E8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1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3" borderId="0" xfId="0" applyFill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0" fillId="4" borderId="0" xfId="0" applyFill="1"/>
    <xf numFmtId="0" fontId="5" fillId="0" borderId="0" xfId="2"/>
    <xf numFmtId="0" fontId="10" fillId="0" borderId="0" xfId="2" applyFont="1"/>
    <xf numFmtId="0" fontId="9" fillId="7" borderId="12" xfId="2" applyFont="1" applyFill="1" applyBorder="1" applyAlignment="1">
      <alignment vertical="center" wrapText="1"/>
    </xf>
    <xf numFmtId="0" fontId="7" fillId="0" borderId="12" xfId="2" applyFont="1" applyBorder="1" applyAlignment="1">
      <alignment vertical="top" wrapText="1"/>
    </xf>
    <xf numFmtId="0" fontId="7" fillId="9" borderId="12" xfId="2" applyFont="1" applyFill="1" applyBorder="1" applyAlignment="1">
      <alignment vertical="top" wrapText="1"/>
    </xf>
    <xf numFmtId="0" fontId="7" fillId="10" borderId="12" xfId="2" applyFont="1" applyFill="1" applyBorder="1" applyAlignment="1">
      <alignment vertical="top" wrapText="1"/>
    </xf>
    <xf numFmtId="0" fontId="7" fillId="11" borderId="12" xfId="2" applyFont="1" applyFill="1" applyBorder="1" applyAlignment="1">
      <alignment vertical="top" wrapText="1"/>
    </xf>
    <xf numFmtId="0" fontId="7" fillId="12" borderId="12" xfId="2" applyFont="1" applyFill="1" applyBorder="1" applyAlignment="1">
      <alignment vertical="top" wrapText="1"/>
    </xf>
    <xf numFmtId="0" fontId="8" fillId="0" borderId="0" xfId="0" applyFont="1"/>
    <xf numFmtId="0" fontId="11" fillId="13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11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5" xfId="0" applyFill="1" applyBorder="1" applyAlignment="1">
      <alignment wrapText="1"/>
    </xf>
    <xf numFmtId="0" fontId="0" fillId="16" borderId="15" xfId="0" applyFill="1" applyBorder="1"/>
    <xf numFmtId="0" fontId="21" fillId="16" borderId="15" xfId="0" applyFont="1" applyFill="1" applyBorder="1"/>
    <xf numFmtId="0" fontId="0" fillId="16" borderId="1" xfId="0" applyFill="1" applyBorder="1" applyAlignment="1">
      <alignment wrapText="1"/>
    </xf>
    <xf numFmtId="0" fontId="0" fillId="16" borderId="1" xfId="0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wrapText="1"/>
    </xf>
    <xf numFmtId="22" fontId="0" fillId="16" borderId="1" xfId="0" applyNumberFormat="1" applyFill="1" applyBorder="1" applyAlignment="1">
      <alignment horizontal="center" vertical="center" wrapText="1"/>
    </xf>
    <xf numFmtId="0" fontId="0" fillId="16" borderId="11" xfId="0" applyFill="1" applyBorder="1" applyAlignment="1">
      <alignment horizontal="center" vertical="center"/>
    </xf>
    <xf numFmtId="0" fontId="0" fillId="16" borderId="1" xfId="0" applyFill="1" applyBorder="1"/>
    <xf numFmtId="0" fontId="0" fillId="16" borderId="1" xfId="0" quotePrefix="1" applyFill="1" applyBorder="1" applyAlignment="1">
      <alignment wrapText="1"/>
    </xf>
    <xf numFmtId="0" fontId="0" fillId="16" borderId="1" xfId="0" quotePrefix="1" applyFill="1" applyBorder="1" applyAlignment="1">
      <alignment horizontal="center" vertical="center" wrapText="1"/>
    </xf>
    <xf numFmtId="0" fontId="0" fillId="16" borderId="1" xfId="0" quotePrefix="1" applyFill="1" applyBorder="1" applyAlignment="1">
      <alignment horizontal="center" vertical="center"/>
    </xf>
    <xf numFmtId="0" fontId="3" fillId="16" borderId="1" xfId="1" applyFill="1" applyBorder="1" applyAlignment="1">
      <alignment horizontal="center" vertical="center"/>
    </xf>
    <xf numFmtId="16" fontId="0" fillId="16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wrapText="1"/>
    </xf>
    <xf numFmtId="0" fontId="5" fillId="0" borderId="0" xfId="2" applyAlignment="1">
      <alignment horizontal="center" vertical="center"/>
    </xf>
    <xf numFmtId="0" fontId="22" fillId="16" borderId="0" xfId="0" applyFont="1" applyFill="1" applyAlignment="1">
      <alignment wrapText="1"/>
    </xf>
    <xf numFmtId="0" fontId="0" fillId="16" borderId="0" xfId="0" applyFill="1" applyAlignment="1">
      <alignment horizontal="center" vertical="center" wrapText="1"/>
    </xf>
    <xf numFmtId="0" fontId="0" fillId="16" borderId="14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 wrapText="1"/>
    </xf>
    <xf numFmtId="0" fontId="0" fillId="16" borderId="14" xfId="0" applyFill="1" applyBorder="1"/>
    <xf numFmtId="0" fontId="2" fillId="2" borderId="1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2" applyAlignment="1">
      <alignment wrapText="1"/>
    </xf>
    <xf numFmtId="0" fontId="7" fillId="0" borderId="19" xfId="2" applyFont="1" applyBorder="1" applyAlignment="1">
      <alignment vertical="top" wrapText="1"/>
    </xf>
    <xf numFmtId="0" fontId="7" fillId="0" borderId="18" xfId="2" applyFont="1" applyBorder="1" applyAlignment="1">
      <alignment vertical="top" wrapText="1"/>
    </xf>
    <xf numFmtId="0" fontId="7" fillId="9" borderId="18" xfId="2" applyFont="1" applyFill="1" applyBorder="1" applyAlignment="1">
      <alignment vertical="top" wrapText="1"/>
    </xf>
    <xf numFmtId="0" fontId="7" fillId="8" borderId="18" xfId="2" applyFont="1" applyFill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18" xfId="0" applyFont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164" fontId="7" fillId="0" borderId="18" xfId="2" applyNumberFormat="1" applyFont="1" applyBorder="1" applyAlignment="1">
      <alignment vertical="top" wrapText="1"/>
    </xf>
    <xf numFmtId="0" fontId="1" fillId="3" borderId="16" xfId="0" applyFont="1" applyFill="1" applyBorder="1" applyAlignment="1">
      <alignment horizontal="center" vertical="center" wrapText="1"/>
    </xf>
    <xf numFmtId="0" fontId="7" fillId="0" borderId="20" xfId="2" applyFont="1" applyBorder="1" applyAlignment="1">
      <alignment vertical="top" wrapText="1"/>
    </xf>
    <xf numFmtId="0" fontId="16" fillId="0" borderId="20" xfId="2" applyFont="1" applyBorder="1" applyAlignment="1">
      <alignment vertical="top" wrapText="1"/>
    </xf>
    <xf numFmtId="0" fontId="23" fillId="0" borderId="1" xfId="2" applyFont="1" applyBorder="1" applyAlignment="1">
      <alignment vertical="top" wrapText="1"/>
    </xf>
    <xf numFmtId="0" fontId="23" fillId="9" borderId="1" xfId="2" applyFont="1" applyFill="1" applyBorder="1" applyAlignment="1">
      <alignment vertical="top" wrapText="1"/>
    </xf>
    <xf numFmtId="0" fontId="23" fillId="8" borderId="1" xfId="2" applyFont="1" applyFill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3" fillId="0" borderId="1" xfId="0" applyFont="1" applyBorder="1" applyAlignment="1">
      <alignment horizontal="center" vertical="center" wrapText="1"/>
    </xf>
    <xf numFmtId="164" fontId="23" fillId="0" borderId="1" xfId="2" applyNumberFormat="1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2" fillId="2" borderId="21" xfId="0" applyFont="1" applyFill="1" applyBorder="1"/>
    <xf numFmtId="0" fontId="0" fillId="17" borderId="1" xfId="0" applyFill="1" applyBorder="1"/>
    <xf numFmtId="0" fontId="14" fillId="2" borderId="5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15" fontId="0" fillId="17" borderId="1" xfId="0" applyNumberFormat="1" applyFill="1" applyBorder="1"/>
    <xf numFmtId="0" fontId="10" fillId="0" borderId="1" xfId="0" applyFont="1" applyBorder="1" applyAlignment="1">
      <alignment horizont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7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 wrapText="1"/>
    </xf>
    <xf numFmtId="0" fontId="4" fillId="2" borderId="0" xfId="0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14932F8F-D927-485B-AB53-AFE965104563}"/>
  </cellStyles>
  <dxfs count="25"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9E7C1"/>
        </patternFill>
      </fill>
    </dxf>
    <dxf>
      <fill>
        <patternFill>
          <bgColor rgb="FFFFE0A3"/>
        </patternFill>
      </fill>
    </dxf>
    <dxf>
      <fill>
        <patternFill>
          <bgColor rgb="FFF4B6B6"/>
        </patternFill>
      </fill>
    </dxf>
    <dxf>
      <fill>
        <patternFill>
          <bgColor rgb="FFC9E7C1"/>
        </patternFill>
      </fill>
    </dxf>
    <dxf>
      <fill>
        <patternFill>
          <bgColor rgb="FFFFE0A3"/>
        </patternFill>
      </fill>
    </dxf>
    <dxf>
      <fill>
        <patternFill>
          <bgColor rgb="FFF4B6B6"/>
        </patternFill>
      </fill>
    </dxf>
    <dxf>
      <fill>
        <patternFill>
          <bgColor rgb="FFC9E7C1"/>
        </patternFill>
      </fill>
    </dxf>
    <dxf>
      <fill>
        <patternFill>
          <bgColor rgb="FFFFE0A3"/>
        </patternFill>
      </fill>
    </dxf>
    <dxf>
      <fill>
        <patternFill>
          <bgColor rgb="FFF4B6B6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sv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</xdr:colOff>
      <xdr:row>9</xdr:row>
      <xdr:rowOff>17661</xdr:rowOff>
    </xdr:from>
    <xdr:to>
      <xdr:col>8</xdr:col>
      <xdr:colOff>3517900</xdr:colOff>
      <xdr:row>39</xdr:row>
      <xdr:rowOff>89123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FAFEAC-1DB1-44E8-8879-A78285F43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2700" y="4799211"/>
          <a:ext cx="9455150" cy="63325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95251</xdr:colOff>
      <xdr:row>13</xdr:row>
      <xdr:rowOff>25400</xdr:rowOff>
    </xdr:from>
    <xdr:to>
      <xdr:col>18</xdr:col>
      <xdr:colOff>19051</xdr:colOff>
      <xdr:row>16</xdr:row>
      <xdr:rowOff>177836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4BAFD1-6C54-4DDA-A20E-E5F3C0830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51" y="2990850"/>
          <a:ext cx="4800600" cy="704886"/>
        </a:xfrm>
        <a:prstGeom prst="rect">
          <a:avLst/>
        </a:prstGeom>
      </xdr:spPr>
    </xdr:pic>
    <xdr:clientData/>
  </xdr:twoCellAnchor>
  <xdr:twoCellAnchor editAs="oneCell">
    <xdr:from>
      <xdr:col>10</xdr:col>
      <xdr:colOff>48980</xdr:colOff>
      <xdr:row>24</xdr:row>
      <xdr:rowOff>31750</xdr:rowOff>
    </xdr:from>
    <xdr:to>
      <xdr:col>19</xdr:col>
      <xdr:colOff>482600</xdr:colOff>
      <xdr:row>29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CAE3C6-DF42-4B47-9E9C-34A08653B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6480" y="5207000"/>
          <a:ext cx="5920020" cy="1060450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</xdr:row>
      <xdr:rowOff>19050</xdr:rowOff>
    </xdr:from>
    <xdr:to>
      <xdr:col>17</xdr:col>
      <xdr:colOff>425687</xdr:colOff>
      <xdr:row>5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51CD3A-911B-425A-A628-D8BDEFF7F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53700" y="406400"/>
          <a:ext cx="4616687" cy="965200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6</xdr:row>
      <xdr:rowOff>101601</xdr:rowOff>
    </xdr:from>
    <xdr:to>
      <xdr:col>17</xdr:col>
      <xdr:colOff>44668</xdr:colOff>
      <xdr:row>11</xdr:row>
      <xdr:rowOff>177801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97BD8C-60DF-48DA-AF1B-551BFB2DC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53700" y="1778001"/>
          <a:ext cx="4235668" cy="996950"/>
        </a:xfrm>
        <a:prstGeom prst="rect">
          <a:avLst/>
        </a:prstGeom>
      </xdr:spPr>
    </xdr:pic>
    <xdr:clientData/>
  </xdr:twoCellAnchor>
  <xdr:twoCellAnchor editAs="oneCell">
    <xdr:from>
      <xdr:col>10</xdr:col>
      <xdr:colOff>44450</xdr:colOff>
      <xdr:row>18</xdr:row>
      <xdr:rowOff>25400</xdr:rowOff>
    </xdr:from>
    <xdr:to>
      <xdr:col>17</xdr:col>
      <xdr:colOff>565396</xdr:colOff>
      <xdr:row>22</xdr:row>
      <xdr:rowOff>95291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FD9936-4547-45AE-AB64-AE54F95E2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1950" y="3911600"/>
          <a:ext cx="4788146" cy="8064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603250</xdr:colOff>
      <xdr:row>32</xdr:row>
      <xdr:rowOff>514350</xdr:rowOff>
    </xdr:from>
    <xdr:to>
      <xdr:col>2</xdr:col>
      <xdr:colOff>2139950</xdr:colOff>
      <xdr:row>48</xdr:row>
      <xdr:rowOff>97715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B2C9CB-24EC-4A6B-A141-9192E6163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" y="8013700"/>
          <a:ext cx="6616700" cy="2885365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32</xdr:row>
      <xdr:rowOff>508001</xdr:rowOff>
    </xdr:from>
    <xdr:to>
      <xdr:col>11</xdr:col>
      <xdr:colOff>554478</xdr:colOff>
      <xdr:row>50</xdr:row>
      <xdr:rowOff>69851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9563B5-F95E-4BBD-B231-3AE05D4FA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3250" y="8007351"/>
          <a:ext cx="7317228" cy="323215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1</xdr:row>
      <xdr:rowOff>31749</xdr:rowOff>
    </xdr:from>
    <xdr:to>
      <xdr:col>13</xdr:col>
      <xdr:colOff>552450</xdr:colOff>
      <xdr:row>23</xdr:row>
      <xdr:rowOff>145006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9D0605-D704-48C6-A01C-0DE97BFDA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60100" y="1085849"/>
          <a:ext cx="7067550" cy="41645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1022349</xdr:rowOff>
    </xdr:from>
    <xdr:to>
      <xdr:col>5</xdr:col>
      <xdr:colOff>203200</xdr:colOff>
      <xdr:row>28</xdr:row>
      <xdr:rowOff>7484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FCC826-0687-4B18-BE87-8C88F812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22349"/>
          <a:ext cx="9544050" cy="5011285"/>
        </a:xfrm>
        <a:prstGeom prst="rect">
          <a:avLst/>
        </a:prstGeom>
      </xdr:spPr>
    </xdr:pic>
    <xdr:clientData/>
  </xdr:twoCellAnchor>
  <xdr:twoCellAnchor editAs="oneCell">
    <xdr:from>
      <xdr:col>14</xdr:col>
      <xdr:colOff>393700</xdr:colOff>
      <xdr:row>1</xdr:row>
      <xdr:rowOff>0</xdr:rowOff>
    </xdr:from>
    <xdr:to>
      <xdr:col>31</xdr:col>
      <xdr:colOff>450101</xdr:colOff>
      <xdr:row>28</xdr:row>
      <xdr:rowOff>88899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EFF69C-A758-4677-948D-76BB05BE1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78500" y="1054100"/>
          <a:ext cx="10419601" cy="5060949"/>
        </a:xfrm>
        <a:prstGeom prst="rect">
          <a:avLst/>
        </a:prstGeom>
      </xdr:spPr>
    </xdr:pic>
    <xdr:clientData/>
  </xdr:twoCellAnchor>
  <xdr:twoCellAnchor editAs="oneCell">
    <xdr:from>
      <xdr:col>34</xdr:col>
      <xdr:colOff>69850</xdr:colOff>
      <xdr:row>1</xdr:row>
      <xdr:rowOff>6350</xdr:rowOff>
    </xdr:from>
    <xdr:to>
      <xdr:col>36</xdr:col>
      <xdr:colOff>3054964</xdr:colOff>
      <xdr:row>29</xdr:row>
      <xdr:rowOff>76162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957CC2F-7E65-4AD3-86FD-DFEDBA9BC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346650" y="1060450"/>
          <a:ext cx="9316064" cy="52260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43</xdr:row>
      <xdr:rowOff>31751</xdr:rowOff>
    </xdr:from>
    <xdr:to>
      <xdr:col>6</xdr:col>
      <xdr:colOff>383019</xdr:colOff>
      <xdr:row>72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CAF88-4913-4A08-B541-8F7556944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8147051"/>
          <a:ext cx="11146268" cy="5359399"/>
        </a:xfrm>
        <a:prstGeom prst="rect">
          <a:avLst/>
        </a:prstGeom>
      </xdr:spPr>
    </xdr:pic>
    <xdr:clientData/>
  </xdr:twoCellAnchor>
  <xdr:twoCellAnchor editAs="oneCell">
    <xdr:from>
      <xdr:col>7</xdr:col>
      <xdr:colOff>387351</xdr:colOff>
      <xdr:row>43</xdr:row>
      <xdr:rowOff>69851</xdr:rowOff>
    </xdr:from>
    <xdr:to>
      <xdr:col>24</xdr:col>
      <xdr:colOff>543893</xdr:colOff>
      <xdr:row>53</xdr:row>
      <xdr:rowOff>146051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F8640D-3F36-4136-9891-D7B62F922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5751" y="8185151"/>
          <a:ext cx="10576892" cy="1917700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266700</xdr:colOff>
      <xdr:row>61</xdr:row>
      <xdr:rowOff>44450</xdr:rowOff>
    </xdr:from>
    <xdr:to>
      <xdr:col>25</xdr:col>
      <xdr:colOff>349250</xdr:colOff>
      <xdr:row>70</xdr:row>
      <xdr:rowOff>133673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72B9F4-1400-4495-85CC-3F9944299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95100" y="11474450"/>
          <a:ext cx="11112500" cy="17465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63</xdr:row>
      <xdr:rowOff>28575</xdr:rowOff>
    </xdr:from>
    <xdr:to>
      <xdr:col>7</xdr:col>
      <xdr:colOff>6508750</xdr:colOff>
      <xdr:row>95</xdr:row>
      <xdr:rowOff>80596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6D0D7C-34C5-4F49-9FD2-0F20FB8DD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6575" y="12020550"/>
          <a:ext cx="6184900" cy="6148021"/>
        </a:xfrm>
        <a:prstGeom prst="rect">
          <a:avLst/>
        </a:prstGeom>
      </xdr:spPr>
    </xdr:pic>
    <xdr:clientData/>
  </xdr:twoCellAnchor>
  <xdr:twoCellAnchor editAs="oneCell">
    <xdr:from>
      <xdr:col>7</xdr:col>
      <xdr:colOff>68632</xdr:colOff>
      <xdr:row>10</xdr:row>
      <xdr:rowOff>66674</xdr:rowOff>
    </xdr:from>
    <xdr:to>
      <xdr:col>17</xdr:col>
      <xdr:colOff>114299</xdr:colOff>
      <xdr:row>61</xdr:row>
      <xdr:rowOff>76199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F34FB6E-D6D2-9F42-C4BA-FF70E6D91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441357" y="1962149"/>
          <a:ext cx="13723567" cy="9725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\Master%20of%20Data%20Science%20-%20UoA\Datathon\Datathon_Project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asks"/>
      <sheetName val="Milestones"/>
      <sheetName val="RAID Log"/>
      <sheetName val="Risk Matrix"/>
      <sheetName val="Risk Metrics"/>
      <sheetName val="RACI"/>
      <sheetName val="Test Cases"/>
      <sheetName val="Deliverables"/>
    </sheetNames>
    <sheetDataSet>
      <sheetData sheetId="0"/>
      <sheetData sheetId="1"/>
      <sheetData sheetId="2"/>
      <sheetData sheetId="3">
        <row r="2">
          <cell r="B2" t="str">
            <v>Risk</v>
          </cell>
          <cell r="F2">
            <v>4</v>
          </cell>
          <cell r="G2">
            <v>5</v>
          </cell>
          <cell r="N2" t="str">
            <v>Open</v>
          </cell>
        </row>
        <row r="3">
          <cell r="B3" t="str">
            <v>Risk</v>
          </cell>
          <cell r="F3">
            <v>4</v>
          </cell>
          <cell r="G3">
            <v>4</v>
          </cell>
          <cell r="N3" t="str">
            <v>Open</v>
          </cell>
        </row>
        <row r="4">
          <cell r="B4" t="str">
            <v>Risk</v>
          </cell>
          <cell r="F4">
            <v>4</v>
          </cell>
          <cell r="G4">
            <v>4</v>
          </cell>
          <cell r="N4" t="str">
            <v>Open</v>
          </cell>
        </row>
        <row r="5">
          <cell r="B5" t="str">
            <v>Risk</v>
          </cell>
          <cell r="F5">
            <v>3</v>
          </cell>
          <cell r="G5">
            <v>5</v>
          </cell>
          <cell r="N5" t="str">
            <v>Open</v>
          </cell>
        </row>
        <row r="6">
          <cell r="B6" t="str">
            <v>Risk</v>
          </cell>
          <cell r="F6">
            <v>5</v>
          </cell>
          <cell r="G6">
            <v>3</v>
          </cell>
          <cell r="N6" t="str">
            <v>Open</v>
          </cell>
        </row>
        <row r="7">
          <cell r="B7" t="str">
            <v>Risk</v>
          </cell>
          <cell r="F7">
            <v>4</v>
          </cell>
          <cell r="G7">
            <v>3</v>
          </cell>
          <cell r="N7" t="str">
            <v>Open</v>
          </cell>
        </row>
        <row r="8">
          <cell r="B8" t="str">
            <v>Risk</v>
          </cell>
          <cell r="F8">
            <v>3</v>
          </cell>
          <cell r="G8">
            <v>4</v>
          </cell>
          <cell r="N8" t="str">
            <v>Open</v>
          </cell>
        </row>
        <row r="9">
          <cell r="B9" t="str">
            <v>Risk</v>
          </cell>
          <cell r="F9">
            <v>3</v>
          </cell>
          <cell r="G9">
            <v>4</v>
          </cell>
          <cell r="N9" t="str">
            <v>Open</v>
          </cell>
        </row>
        <row r="10">
          <cell r="B10" t="str">
            <v>Risk</v>
          </cell>
          <cell r="F10">
            <v>2</v>
          </cell>
          <cell r="G10">
            <v>5</v>
          </cell>
          <cell r="N10" t="str">
            <v>Open</v>
          </cell>
        </row>
        <row r="11">
          <cell r="B11" t="str">
            <v>Risk</v>
          </cell>
          <cell r="F11">
            <v>3</v>
          </cell>
          <cell r="G11">
            <v>3</v>
          </cell>
          <cell r="N11" t="str">
            <v>Open</v>
          </cell>
        </row>
        <row r="12">
          <cell r="B12" t="str">
            <v>Risk</v>
          </cell>
          <cell r="F12">
            <v>2</v>
          </cell>
          <cell r="G12">
            <v>4</v>
          </cell>
          <cell r="N12" t="str">
            <v>Open</v>
          </cell>
        </row>
        <row r="13">
          <cell r="B13" t="str">
            <v>Risk</v>
          </cell>
          <cell r="F13">
            <v>4</v>
          </cell>
          <cell r="G13">
            <v>2</v>
          </cell>
          <cell r="N13" t="str">
            <v>Open</v>
          </cell>
        </row>
        <row r="14">
          <cell r="B14" t="str">
            <v>Risk</v>
          </cell>
          <cell r="F14">
            <v>2</v>
          </cell>
          <cell r="G14">
            <v>3</v>
          </cell>
          <cell r="N14" t="str">
            <v>Open</v>
          </cell>
        </row>
        <row r="15">
          <cell r="B15" t="str">
            <v>Risk</v>
          </cell>
          <cell r="F15">
            <v>3</v>
          </cell>
          <cell r="G15">
            <v>2</v>
          </cell>
          <cell r="N15" t="str">
            <v>Open</v>
          </cell>
        </row>
        <row r="16">
          <cell r="B16" t="str">
            <v>Risk</v>
          </cell>
          <cell r="F16">
            <v>2</v>
          </cell>
          <cell r="G16">
            <v>3</v>
          </cell>
          <cell r="N16" t="str">
            <v>Open</v>
          </cell>
        </row>
        <row r="17">
          <cell r="B17" t="str">
            <v>Assumption</v>
          </cell>
          <cell r="N17" t="str">
            <v>Open</v>
          </cell>
        </row>
        <row r="18">
          <cell r="B18" t="str">
            <v>Assumption</v>
          </cell>
          <cell r="N18" t="str">
            <v>Open</v>
          </cell>
        </row>
        <row r="19">
          <cell r="B19" t="str">
            <v>Assumption</v>
          </cell>
          <cell r="N19" t="str">
            <v>Open</v>
          </cell>
        </row>
        <row r="20">
          <cell r="B20" t="str">
            <v>Assumption</v>
          </cell>
          <cell r="N20" t="str">
            <v>Open</v>
          </cell>
        </row>
        <row r="21">
          <cell r="B21" t="str">
            <v>Assumption</v>
          </cell>
          <cell r="N21" t="str">
            <v>Open</v>
          </cell>
        </row>
        <row r="22">
          <cell r="B22" t="str">
            <v>Assumption</v>
          </cell>
          <cell r="N22" t="str">
            <v>Open</v>
          </cell>
        </row>
        <row r="23">
          <cell r="B23" t="str">
            <v>Assumption</v>
          </cell>
          <cell r="N23" t="str">
            <v>Open</v>
          </cell>
        </row>
        <row r="24">
          <cell r="B24" t="str">
            <v>Assumption</v>
          </cell>
          <cell r="N24" t="str">
            <v>Open</v>
          </cell>
        </row>
        <row r="25">
          <cell r="B25" t="str">
            <v>Assumption</v>
          </cell>
          <cell r="N25" t="str">
            <v>Open</v>
          </cell>
        </row>
        <row r="26">
          <cell r="B26" t="str">
            <v>Issue</v>
          </cell>
          <cell r="N26" t="str">
            <v>Open</v>
          </cell>
        </row>
        <row r="27">
          <cell r="B27" t="str">
            <v>Issue</v>
          </cell>
          <cell r="N27" t="str">
            <v>Open</v>
          </cell>
        </row>
        <row r="28">
          <cell r="B28" t="str">
            <v>Issue</v>
          </cell>
          <cell r="N28" t="str">
            <v>Open</v>
          </cell>
        </row>
        <row r="29">
          <cell r="B29" t="str">
            <v>Issue</v>
          </cell>
          <cell r="N29" t="str">
            <v>Open</v>
          </cell>
        </row>
        <row r="30">
          <cell r="B30" t="str">
            <v>Issue</v>
          </cell>
          <cell r="N30" t="str">
            <v>Open</v>
          </cell>
        </row>
        <row r="31">
          <cell r="B31" t="str">
            <v>Issue</v>
          </cell>
          <cell r="N31" t="str">
            <v>Open</v>
          </cell>
        </row>
        <row r="32">
          <cell r="B32" t="str">
            <v>Dependency</v>
          </cell>
          <cell r="N32" t="str">
            <v>Open</v>
          </cell>
        </row>
        <row r="33">
          <cell r="B33" t="str">
            <v>Dependency</v>
          </cell>
          <cell r="N33" t="str">
            <v>Open</v>
          </cell>
        </row>
        <row r="34">
          <cell r="B34" t="str">
            <v>Dependency</v>
          </cell>
          <cell r="N34" t="str">
            <v>Open</v>
          </cell>
        </row>
        <row r="35">
          <cell r="B35" t="str">
            <v>Dependency</v>
          </cell>
          <cell r="N35" t="str">
            <v>Open</v>
          </cell>
        </row>
        <row r="36">
          <cell r="B36" t="str">
            <v>Dependency</v>
          </cell>
          <cell r="N36" t="str">
            <v>Open</v>
          </cell>
        </row>
        <row r="37">
          <cell r="B37" t="str">
            <v>Dependency</v>
          </cell>
          <cell r="N37" t="str">
            <v>Open</v>
          </cell>
        </row>
        <row r="38">
          <cell r="B38" t="str">
            <v>Dependency</v>
          </cell>
          <cell r="N38" t="str">
            <v>Open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6/folders/1Bw7lSWdOExDDpihTWeozwxtdz5_t1KN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1A6B-2CF1-42DB-9288-7E14FFCD0A5F}">
  <dimension ref="A1:G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3" sqref="C13"/>
    </sheetView>
  </sheetViews>
  <sheetFormatPr defaultColWidth="21.28515625" defaultRowHeight="15" x14ac:dyDescent="0.25"/>
  <cols>
    <col min="1" max="1" width="25.42578125" customWidth="1"/>
    <col min="2" max="2" width="73.5703125" customWidth="1"/>
    <col min="4" max="4" width="70" customWidth="1"/>
    <col min="5" max="5" width="49.85546875" customWidth="1"/>
    <col min="6" max="6" width="28.5703125" bestFit="1" customWidth="1"/>
  </cols>
  <sheetData>
    <row r="1" spans="1:7" ht="54.6" customHeight="1" x14ac:dyDescent="0.25">
      <c r="A1" s="90" t="s">
        <v>263</v>
      </c>
      <c r="B1" s="91"/>
      <c r="C1" s="91"/>
      <c r="D1" s="91"/>
      <c r="E1" s="91"/>
      <c r="F1" s="91"/>
    </row>
    <row r="3" spans="1:7" x14ac:dyDescent="0.25">
      <c r="A3" s="39" t="s">
        <v>78</v>
      </c>
      <c r="B3" s="37" t="s">
        <v>84</v>
      </c>
      <c r="D3" s="90" t="s">
        <v>587</v>
      </c>
      <c r="E3" s="127"/>
      <c r="F3" s="3"/>
      <c r="G3" s="7" t="s">
        <v>86</v>
      </c>
    </row>
    <row r="4" spans="1:7" x14ac:dyDescent="0.25">
      <c r="A4" s="39" t="s">
        <v>75</v>
      </c>
      <c r="B4" s="40" t="s">
        <v>77</v>
      </c>
      <c r="D4" s="90"/>
      <c r="E4" s="127"/>
      <c r="F4" s="3"/>
      <c r="G4" s="12" t="s">
        <v>85</v>
      </c>
    </row>
    <row r="5" spans="1:7" x14ac:dyDescent="0.25">
      <c r="A5" s="39" t="s">
        <v>76</v>
      </c>
      <c r="B5" s="40" t="s">
        <v>312</v>
      </c>
      <c r="D5" s="90"/>
      <c r="E5" s="127"/>
      <c r="F5" s="3"/>
      <c r="G5" s="11" t="s">
        <v>87</v>
      </c>
    </row>
    <row r="6" spans="1:7" x14ac:dyDescent="0.25">
      <c r="A6" s="39" t="s">
        <v>68</v>
      </c>
      <c r="B6" s="37" t="s">
        <v>87</v>
      </c>
      <c r="D6" s="90"/>
      <c r="E6" s="127"/>
      <c r="F6" s="3"/>
      <c r="G6" s="10" t="s">
        <v>88</v>
      </c>
    </row>
    <row r="7" spans="1:7" x14ac:dyDescent="0.25">
      <c r="A7" s="50"/>
      <c r="B7" s="51"/>
      <c r="D7" s="90"/>
      <c r="E7" s="127"/>
      <c r="F7" s="3"/>
    </row>
    <row r="10" spans="1:7" ht="62.45" customHeight="1" x14ac:dyDescent="0.25">
      <c r="A10" s="89" t="s">
        <v>290</v>
      </c>
      <c r="B10" s="89"/>
      <c r="C10" s="89"/>
      <c r="D10" s="89" t="s">
        <v>291</v>
      </c>
      <c r="E10" s="89"/>
      <c r="F10" s="89"/>
    </row>
    <row r="11" spans="1:7" ht="27" customHeight="1" x14ac:dyDescent="0.25">
      <c r="A11" s="56" t="s">
        <v>18</v>
      </c>
      <c r="B11" s="56" t="s">
        <v>11</v>
      </c>
      <c r="C11" s="56" t="s">
        <v>12</v>
      </c>
      <c r="D11" s="57" t="s">
        <v>284</v>
      </c>
      <c r="E11" s="57" t="s">
        <v>285</v>
      </c>
      <c r="F11" s="57" t="s">
        <v>286</v>
      </c>
    </row>
    <row r="12" spans="1:7" ht="45" x14ac:dyDescent="0.25">
      <c r="A12" s="52" t="s">
        <v>8</v>
      </c>
      <c r="B12" s="52" t="s">
        <v>30</v>
      </c>
      <c r="C12" s="53" t="s">
        <v>15</v>
      </c>
      <c r="D12" s="54" t="s">
        <v>269</v>
      </c>
      <c r="E12" s="55" t="s">
        <v>225</v>
      </c>
      <c r="F12" s="52" t="s">
        <v>264</v>
      </c>
    </row>
    <row r="13" spans="1:7" ht="75" x14ac:dyDescent="0.25">
      <c r="A13" s="32" t="s">
        <v>9</v>
      </c>
      <c r="B13" s="32" t="s">
        <v>283</v>
      </c>
      <c r="C13" s="41" t="s">
        <v>13</v>
      </c>
      <c r="D13" s="37" t="s">
        <v>271</v>
      </c>
      <c r="E13" s="43" t="s">
        <v>270</v>
      </c>
      <c r="F13" s="44" t="s">
        <v>272</v>
      </c>
    </row>
    <row r="14" spans="1:7" ht="45" x14ac:dyDescent="0.25">
      <c r="A14" s="32" t="s">
        <v>6</v>
      </c>
      <c r="B14" s="32" t="s">
        <v>234</v>
      </c>
      <c r="C14" s="41" t="s">
        <v>16</v>
      </c>
      <c r="D14" s="37" t="s">
        <v>96</v>
      </c>
      <c r="E14" s="43" t="s">
        <v>98</v>
      </c>
      <c r="F14" s="43" t="s">
        <v>268</v>
      </c>
    </row>
    <row r="15" spans="1:7" ht="30" x14ac:dyDescent="0.25">
      <c r="A15" s="32" t="s">
        <v>7</v>
      </c>
      <c r="B15" s="32" t="s">
        <v>32</v>
      </c>
      <c r="C15" s="41" t="s">
        <v>17</v>
      </c>
      <c r="D15" s="37" t="s">
        <v>96</v>
      </c>
      <c r="E15" s="42" t="s">
        <v>266</v>
      </c>
      <c r="F15" s="32" t="s">
        <v>267</v>
      </c>
    </row>
    <row r="16" spans="1:7" x14ac:dyDescent="0.25">
      <c r="A16" s="32" t="s">
        <v>4</v>
      </c>
      <c r="B16" s="32" t="s">
        <v>30</v>
      </c>
      <c r="C16" s="41" t="s">
        <v>14</v>
      </c>
      <c r="D16" s="32" t="s">
        <v>95</v>
      </c>
      <c r="E16" s="42"/>
      <c r="F16" s="45" t="s">
        <v>265</v>
      </c>
    </row>
    <row r="17" spans="1:6" x14ac:dyDescent="0.25">
      <c r="A17" s="32" t="s">
        <v>5</v>
      </c>
      <c r="B17" s="32" t="s">
        <v>33</v>
      </c>
      <c r="C17" s="41" t="s">
        <v>19</v>
      </c>
      <c r="D17" s="32" t="s">
        <v>316</v>
      </c>
      <c r="E17" s="45" t="s">
        <v>315</v>
      </c>
      <c r="F17" s="45" t="s">
        <v>315</v>
      </c>
    </row>
    <row r="20" spans="1:6" x14ac:dyDescent="0.25">
      <c r="A20" s="87" t="s">
        <v>258</v>
      </c>
      <c r="B20" s="88"/>
    </row>
    <row r="21" spans="1:6" ht="22.5" customHeight="1" x14ac:dyDescent="0.25">
      <c r="A21" s="57" t="s">
        <v>18</v>
      </c>
      <c r="B21" s="57" t="s">
        <v>259</v>
      </c>
    </row>
    <row r="22" spans="1:6" ht="45" x14ac:dyDescent="0.25">
      <c r="A22" s="79" t="s">
        <v>289</v>
      </c>
      <c r="B22" s="46" t="s">
        <v>262</v>
      </c>
    </row>
    <row r="23" spans="1:6" x14ac:dyDescent="0.25">
      <c r="A23" s="78" t="s">
        <v>260</v>
      </c>
      <c r="B23" s="46" t="s">
        <v>261</v>
      </c>
    </row>
    <row r="24" spans="1:6" x14ac:dyDescent="0.25">
      <c r="A24" s="78" t="s">
        <v>79</v>
      </c>
      <c r="B24" s="46" t="s">
        <v>80</v>
      </c>
    </row>
    <row r="25" spans="1:6" x14ac:dyDescent="0.25">
      <c r="A25" s="32" t="s">
        <v>90</v>
      </c>
      <c r="B25" s="46" t="s">
        <v>82</v>
      </c>
    </row>
    <row r="26" spans="1:6" x14ac:dyDescent="0.25">
      <c r="A26" s="32" t="s">
        <v>89</v>
      </c>
      <c r="B26" s="46" t="s">
        <v>81</v>
      </c>
    </row>
    <row r="27" spans="1:6" x14ac:dyDescent="0.25">
      <c r="A27" s="32" t="s">
        <v>91</v>
      </c>
      <c r="B27" s="46" t="s">
        <v>83</v>
      </c>
    </row>
    <row r="28" spans="1:6" x14ac:dyDescent="0.25">
      <c r="A28" s="32" t="s">
        <v>288</v>
      </c>
      <c r="B28" s="46" t="s">
        <v>92</v>
      </c>
    </row>
    <row r="31" spans="1:6" x14ac:dyDescent="0.25">
      <c r="A31" s="80" t="s">
        <v>70</v>
      </c>
      <c r="B31" s="80" t="s">
        <v>71</v>
      </c>
    </row>
    <row r="32" spans="1:6" x14ac:dyDescent="0.25">
      <c r="A32" s="81" t="s">
        <v>311</v>
      </c>
      <c r="B32" s="81" t="s">
        <v>72</v>
      </c>
    </row>
    <row r="33" spans="1:2" x14ac:dyDescent="0.25">
      <c r="A33" s="81" t="s">
        <v>73</v>
      </c>
      <c r="B33" s="81" t="s">
        <v>74</v>
      </c>
    </row>
    <row r="34" spans="1:2" x14ac:dyDescent="0.25">
      <c r="A34" s="81" t="s">
        <v>313</v>
      </c>
      <c r="B34" s="81" t="s">
        <v>314</v>
      </c>
    </row>
    <row r="36" spans="1:2" ht="14.45" customHeight="1" x14ac:dyDescent="0.25"/>
  </sheetData>
  <mergeCells count="5">
    <mergeCell ref="A20:B20"/>
    <mergeCell ref="A10:C10"/>
    <mergeCell ref="D10:F10"/>
    <mergeCell ref="A1:F1"/>
    <mergeCell ref="D3:E7"/>
  </mergeCells>
  <hyperlinks>
    <hyperlink ref="B28" r:id="rId1" display="https://drive.google.com/drive/u/6/folders/1Bw7lSWdOExDDpihTWeozwxtdz5_t1KNN" xr:uid="{CF98AABD-B6DF-493B-8DB4-3101713010F5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7" operator="equal" id="{7BD1A13A-120D-40DD-B12D-5F9AB267715E}">
            <xm:f>'Team votes &amp; Misc Info'!$P$5</xm:f>
            <x14:dxf>
              <fill>
                <patternFill>
                  <bgColor rgb="FF92D050"/>
                </patternFill>
              </fill>
            </x14:dxf>
          </x14:cfRule>
          <x14:cfRule type="cellIs" priority="18" operator="equal" id="{076DA4E1-6EA3-4736-A521-E55519746227}">
            <xm:f>'Team votes &amp; Misc Info'!$P$4</xm:f>
            <x14:dxf>
              <fill>
                <patternFill>
                  <bgColor rgb="FFFF0000"/>
                </patternFill>
              </fill>
            </x14:dxf>
          </x14:cfRule>
          <x14:cfRule type="cellIs" priority="19" operator="equal" id="{79C7FFBE-7047-4DE6-BD27-F3176BD03C10}">
            <xm:f>'Team votes &amp; Misc Info'!$P$3</xm:f>
            <x14:dxf>
              <fill>
                <patternFill>
                  <bgColor rgb="FFFFFF00"/>
                </patternFill>
              </fill>
            </x14:dxf>
          </x14:cfRule>
          <x14:cfRule type="cellIs" priority="20" operator="equal" id="{EA3FC8D4-0F37-461D-91BA-BA636672330C}">
            <xm:f>'Team votes &amp; Misc Info'!$P$2</xm:f>
            <x14:dxf>
              <fill>
                <patternFill>
                  <bgColor theme="4" tint="0.39994506668294322"/>
                </patternFill>
              </fill>
            </x14:dxf>
          </x14:cfRule>
          <xm:sqref>B6:B7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2D5370-0CA3-4D2C-8044-CEDD61DF71E6}">
          <x14:formula1>
            <xm:f>'Team votes &amp; Misc Info'!$P$2:$P$5</xm:f>
          </x14:formula1>
          <xm:sqref>B6:B7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3F5E-2C32-4E7A-802B-32AB9008611B}">
  <dimension ref="A1:I35"/>
  <sheetViews>
    <sheetView workbookViewId="0">
      <pane ySplit="1" topLeftCell="A2" activePane="bottomLeft" state="frozen"/>
      <selection pane="bottomLeft" activeCell="B32" sqref="B32"/>
    </sheetView>
  </sheetViews>
  <sheetFormatPr defaultRowHeight="15" x14ac:dyDescent="0.25"/>
  <cols>
    <col min="1" max="1" width="8.42578125" customWidth="1"/>
    <col min="2" max="2" width="110.5703125" customWidth="1"/>
    <col min="3" max="3" width="20.5703125" style="4" bestFit="1" customWidth="1"/>
    <col min="4" max="4" width="15.42578125" style="4" customWidth="1"/>
    <col min="6" max="6" width="28.140625" bestFit="1" customWidth="1"/>
    <col min="7" max="7" width="29.5703125" bestFit="1" customWidth="1"/>
    <col min="8" max="8" width="27.42578125" customWidth="1"/>
    <col min="9" max="9" width="51" bestFit="1" customWidth="1"/>
    <col min="10" max="10" width="5.5703125" customWidth="1"/>
    <col min="11" max="11" width="8.140625" customWidth="1"/>
  </cols>
  <sheetData>
    <row r="1" spans="1:9" ht="42.95" customHeight="1" x14ac:dyDescent="0.25">
      <c r="A1" s="28" t="s">
        <v>277</v>
      </c>
      <c r="B1" s="29" t="s">
        <v>10</v>
      </c>
      <c r="C1" s="30" t="s">
        <v>282</v>
      </c>
      <c r="D1" s="2"/>
      <c r="F1" s="31" t="s">
        <v>228</v>
      </c>
      <c r="G1" s="31" t="s">
        <v>11</v>
      </c>
      <c r="H1" s="31" t="s">
        <v>229</v>
      </c>
      <c r="I1" s="31" t="s">
        <v>230</v>
      </c>
    </row>
    <row r="2" spans="1:9" ht="45" x14ac:dyDescent="0.25">
      <c r="A2" s="32">
        <v>1</v>
      </c>
      <c r="B2" s="33" t="s">
        <v>320</v>
      </c>
      <c r="C2" s="32" t="s">
        <v>34</v>
      </c>
      <c r="F2" s="37" t="s">
        <v>30</v>
      </c>
      <c r="G2" s="38" t="s">
        <v>231</v>
      </c>
      <c r="H2" s="37" t="s">
        <v>232</v>
      </c>
      <c r="I2" s="37" t="s">
        <v>233</v>
      </c>
    </row>
    <row r="3" spans="1:9" ht="30" x14ac:dyDescent="0.25">
      <c r="A3" s="32">
        <v>2</v>
      </c>
      <c r="B3" s="33" t="s">
        <v>321</v>
      </c>
      <c r="C3" s="32" t="s">
        <v>34</v>
      </c>
      <c r="F3" s="37" t="s">
        <v>234</v>
      </c>
      <c r="G3" s="38" t="s">
        <v>235</v>
      </c>
      <c r="H3" s="37" t="s">
        <v>236</v>
      </c>
      <c r="I3" s="37" t="s">
        <v>233</v>
      </c>
    </row>
    <row r="4" spans="1:9" ht="30" x14ac:dyDescent="0.25">
      <c r="A4" s="32">
        <v>3</v>
      </c>
      <c r="B4" s="34" t="s">
        <v>322</v>
      </c>
      <c r="C4" s="32" t="s">
        <v>34</v>
      </c>
      <c r="F4" s="37" t="s">
        <v>31</v>
      </c>
      <c r="G4" s="38" t="s">
        <v>237</v>
      </c>
      <c r="H4" s="37" t="s">
        <v>238</v>
      </c>
      <c r="I4" s="37" t="s">
        <v>233</v>
      </c>
    </row>
    <row r="5" spans="1:9" ht="30" x14ac:dyDescent="0.25">
      <c r="A5" s="32">
        <v>4</v>
      </c>
      <c r="B5" s="35" t="s">
        <v>323</v>
      </c>
      <c r="C5" s="32" t="s">
        <v>34</v>
      </c>
      <c r="F5" s="37" t="s">
        <v>32</v>
      </c>
      <c r="G5" s="38" t="s">
        <v>239</v>
      </c>
      <c r="H5" s="37" t="s">
        <v>240</v>
      </c>
      <c r="I5" s="37" t="s">
        <v>241</v>
      </c>
    </row>
    <row r="6" spans="1:9" x14ac:dyDescent="0.25">
      <c r="A6" s="32">
        <v>5</v>
      </c>
      <c r="B6" s="34" t="s">
        <v>324</v>
      </c>
      <c r="C6" s="32" t="s">
        <v>34</v>
      </c>
      <c r="F6" s="37" t="s">
        <v>242</v>
      </c>
      <c r="G6" s="38" t="s">
        <v>243</v>
      </c>
      <c r="H6" s="37" t="s">
        <v>244</v>
      </c>
      <c r="I6" s="37" t="s">
        <v>241</v>
      </c>
    </row>
    <row r="7" spans="1:9" ht="30.75" x14ac:dyDescent="0.25">
      <c r="A7" s="32">
        <v>6</v>
      </c>
      <c r="B7" s="34" t="s">
        <v>35</v>
      </c>
      <c r="C7" s="32" t="s">
        <v>34</v>
      </c>
      <c r="F7" s="37" t="s">
        <v>33</v>
      </c>
      <c r="G7" s="38" t="s">
        <v>245</v>
      </c>
      <c r="H7" s="37" t="s">
        <v>246</v>
      </c>
      <c r="I7" s="37" t="s">
        <v>247</v>
      </c>
    </row>
    <row r="8" spans="1:9" ht="90" x14ac:dyDescent="0.25">
      <c r="A8" s="32">
        <v>7</v>
      </c>
      <c r="B8" s="33" t="s">
        <v>37</v>
      </c>
      <c r="C8" s="32" t="s">
        <v>281</v>
      </c>
    </row>
    <row r="9" spans="1:9" ht="75" x14ac:dyDescent="0.25">
      <c r="A9" s="32">
        <v>8</v>
      </c>
      <c r="B9" s="33" t="s">
        <v>319</v>
      </c>
      <c r="C9" s="32" t="s">
        <v>34</v>
      </c>
      <c r="F9" s="92" t="s">
        <v>308</v>
      </c>
      <c r="G9" s="93"/>
      <c r="H9" s="93"/>
      <c r="I9" s="94"/>
    </row>
    <row r="10" spans="1:9" x14ac:dyDescent="0.25">
      <c r="A10" s="32">
        <v>9</v>
      </c>
      <c r="B10" s="33" t="s">
        <v>325</v>
      </c>
      <c r="C10" s="32" t="s">
        <v>34</v>
      </c>
    </row>
    <row r="11" spans="1:9" x14ac:dyDescent="0.25">
      <c r="A11" s="32">
        <v>10</v>
      </c>
      <c r="B11" s="33" t="s">
        <v>274</v>
      </c>
      <c r="C11" s="32" t="s">
        <v>276</v>
      </c>
    </row>
    <row r="12" spans="1:9" ht="30" x14ac:dyDescent="0.25">
      <c r="A12" s="32">
        <v>11</v>
      </c>
      <c r="B12" s="36" t="s">
        <v>275</v>
      </c>
      <c r="C12" s="32" t="s">
        <v>273</v>
      </c>
    </row>
    <row r="14" spans="1:9" ht="14.45" customHeight="1" x14ac:dyDescent="0.25">
      <c r="B14" s="95" t="s">
        <v>326</v>
      </c>
      <c r="C14" s="95"/>
    </row>
    <row r="15" spans="1:9" x14ac:dyDescent="0.25">
      <c r="B15" s="95"/>
      <c r="C15" s="95"/>
    </row>
    <row r="16" spans="1:9" x14ac:dyDescent="0.25">
      <c r="B16" s="95"/>
      <c r="C16" s="95"/>
    </row>
    <row r="17" spans="2:3" x14ac:dyDescent="0.25">
      <c r="B17" s="95"/>
      <c r="C17" s="95"/>
    </row>
    <row r="18" spans="2:3" x14ac:dyDescent="0.25">
      <c r="B18" s="95"/>
      <c r="C18" s="95"/>
    </row>
    <row r="19" spans="2:3" x14ac:dyDescent="0.25">
      <c r="B19" s="95"/>
      <c r="C19" s="95"/>
    </row>
    <row r="20" spans="2:3" x14ac:dyDescent="0.25">
      <c r="B20" s="95"/>
      <c r="C20" s="95"/>
    </row>
    <row r="21" spans="2:3" x14ac:dyDescent="0.25">
      <c r="B21" s="95"/>
      <c r="C21" s="95"/>
    </row>
    <row r="22" spans="2:3" x14ac:dyDescent="0.25">
      <c r="B22" s="95"/>
      <c r="C22" s="95"/>
    </row>
    <row r="23" spans="2:3" x14ac:dyDescent="0.25">
      <c r="B23" s="95"/>
      <c r="C23" s="95"/>
    </row>
    <row r="24" spans="2:3" x14ac:dyDescent="0.25">
      <c r="B24" s="95"/>
      <c r="C24" s="95"/>
    </row>
    <row r="26" spans="2:3" ht="14.45" customHeight="1" x14ac:dyDescent="0.25"/>
    <row r="27" spans="2:3" x14ac:dyDescent="0.25">
      <c r="B27" s="3"/>
    </row>
    <row r="28" spans="2:3" ht="72.599999999999994" customHeight="1" x14ac:dyDescent="0.25">
      <c r="B28" s="96" t="s">
        <v>327</v>
      </c>
      <c r="C28" s="96"/>
    </row>
    <row r="29" spans="2:3" x14ac:dyDescent="0.25">
      <c r="B29" s="3"/>
    </row>
    <row r="30" spans="2:3" x14ac:dyDescent="0.25">
      <c r="B30" s="3"/>
    </row>
    <row r="31" spans="2:3" x14ac:dyDescent="0.25">
      <c r="B31" s="3"/>
    </row>
    <row r="32" spans="2:3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</sheetData>
  <mergeCells count="3">
    <mergeCell ref="F9:I9"/>
    <mergeCell ref="B14:C24"/>
    <mergeCell ref="B28:C28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D5797D-E614-4CAC-B58E-5CEC9DEBE9E5}">
          <x14:formula1>
            <xm:f>'Team votes &amp; Misc Info'!$T$2:$T$5</xm:f>
          </x14:formula1>
          <xm:sqref>C2:C12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A998-9D73-4F3B-A55F-A4F70ED3DBFB}">
  <dimension ref="B1:J30"/>
  <sheetViews>
    <sheetView topLeftCell="B1" workbookViewId="0">
      <selection activeCell="B14" sqref="B14"/>
    </sheetView>
  </sheetViews>
  <sheetFormatPr defaultRowHeight="15" x14ac:dyDescent="0.25"/>
  <cols>
    <col min="1" max="1" width="2.140625" customWidth="1"/>
    <col min="2" max="2" width="44.42578125" style="3" customWidth="1"/>
    <col min="3" max="3" width="39.140625" customWidth="1"/>
    <col min="4" max="4" width="17.7109375" bestFit="1" customWidth="1"/>
    <col min="5" max="5" width="11.5703125" customWidth="1"/>
    <col min="6" max="6" width="23.85546875" hidden="1" customWidth="1"/>
  </cols>
  <sheetData>
    <row r="1" spans="2:10" ht="30.6" customHeight="1" x14ac:dyDescent="0.25">
      <c r="B1" s="26" t="s">
        <v>107</v>
      </c>
      <c r="C1" s="31" t="s">
        <v>97</v>
      </c>
      <c r="D1" s="31" t="s">
        <v>68</v>
      </c>
      <c r="E1" s="2"/>
    </row>
    <row r="2" spans="2:10" ht="29.1" customHeight="1" x14ac:dyDescent="0.25">
      <c r="B2" s="36" t="s">
        <v>227</v>
      </c>
      <c r="C2" s="47" t="s">
        <v>226</v>
      </c>
      <c r="D2" s="9" t="s">
        <v>87</v>
      </c>
      <c r="G2" s="98" t="s">
        <v>309</v>
      </c>
      <c r="H2" s="99"/>
      <c r="I2" s="99"/>
      <c r="J2" s="100"/>
    </row>
    <row r="3" spans="2:10" ht="14.45" customHeight="1" x14ac:dyDescent="0.25">
      <c r="B3" s="36" t="s">
        <v>100</v>
      </c>
      <c r="C3" s="47">
        <v>46288</v>
      </c>
      <c r="D3" s="9" t="s">
        <v>87</v>
      </c>
      <c r="G3" s="101"/>
      <c r="H3" s="102"/>
      <c r="I3" s="102"/>
      <c r="J3" s="103"/>
    </row>
    <row r="4" spans="2:10" ht="14.45" customHeight="1" x14ac:dyDescent="0.25">
      <c r="B4" s="36" t="s">
        <v>317</v>
      </c>
      <c r="C4" s="32" t="s">
        <v>102</v>
      </c>
      <c r="D4" s="9" t="s">
        <v>87</v>
      </c>
      <c r="G4" s="101"/>
      <c r="H4" s="102"/>
      <c r="I4" s="102"/>
      <c r="J4" s="103"/>
    </row>
    <row r="5" spans="2:10" ht="14.45" customHeight="1" x14ac:dyDescent="0.25">
      <c r="B5" s="36" t="s">
        <v>104</v>
      </c>
      <c r="C5" s="32" t="s">
        <v>102</v>
      </c>
      <c r="D5" s="9" t="s">
        <v>87</v>
      </c>
      <c r="G5" s="104"/>
      <c r="H5" s="105"/>
      <c r="I5" s="105"/>
      <c r="J5" s="106"/>
    </row>
    <row r="6" spans="2:10" ht="30" x14ac:dyDescent="0.25">
      <c r="B6" s="36" t="s">
        <v>318</v>
      </c>
      <c r="C6" s="32" t="s">
        <v>103</v>
      </c>
      <c r="D6" s="9" t="s">
        <v>87</v>
      </c>
    </row>
    <row r="7" spans="2:10" x14ac:dyDescent="0.25">
      <c r="B7" s="36" t="s">
        <v>105</v>
      </c>
      <c r="C7" s="32" t="s">
        <v>106</v>
      </c>
      <c r="D7" s="9" t="s">
        <v>87</v>
      </c>
    </row>
    <row r="8" spans="2:10" ht="14.45" customHeight="1" x14ac:dyDescent="0.25">
      <c r="B8" s="36" t="s">
        <v>422</v>
      </c>
      <c r="C8" s="32" t="s">
        <v>101</v>
      </c>
      <c r="D8" s="9" t="s">
        <v>87</v>
      </c>
      <c r="G8" s="107" t="s">
        <v>248</v>
      </c>
      <c r="H8" s="108"/>
      <c r="I8" s="108"/>
      <c r="J8" s="109"/>
    </row>
    <row r="9" spans="2:10" x14ac:dyDescent="0.25">
      <c r="B9" s="36" t="s">
        <v>99</v>
      </c>
      <c r="C9" s="47" t="s">
        <v>251</v>
      </c>
      <c r="D9" s="9" t="s">
        <v>87</v>
      </c>
      <c r="G9" s="110"/>
      <c r="H9" s="111"/>
      <c r="I9" s="111"/>
      <c r="J9" s="112"/>
    </row>
    <row r="10" spans="2:10" ht="14.45" customHeight="1" x14ac:dyDescent="0.25">
      <c r="B10" s="36" t="s">
        <v>252</v>
      </c>
      <c r="C10" s="47" t="s">
        <v>253</v>
      </c>
      <c r="D10" s="9" t="s">
        <v>87</v>
      </c>
      <c r="G10" s="110"/>
      <c r="H10" s="111"/>
      <c r="I10" s="111"/>
      <c r="J10" s="112"/>
    </row>
    <row r="11" spans="2:10" x14ac:dyDescent="0.25">
      <c r="G11" s="110"/>
      <c r="H11" s="111"/>
      <c r="I11" s="111"/>
      <c r="J11" s="112"/>
    </row>
    <row r="12" spans="2:10" ht="14.45" customHeight="1" x14ac:dyDescent="0.25">
      <c r="G12" s="113"/>
      <c r="H12" s="114"/>
      <c r="I12" s="114"/>
      <c r="J12" s="115"/>
    </row>
    <row r="13" spans="2:10" ht="14.45" customHeight="1" x14ac:dyDescent="0.25"/>
    <row r="14" spans="2:10" ht="14.45" customHeight="1" x14ac:dyDescent="0.25">
      <c r="G14" s="95" t="s">
        <v>249</v>
      </c>
      <c r="H14" s="95"/>
      <c r="I14" s="95"/>
      <c r="J14" s="95"/>
    </row>
    <row r="15" spans="2:10" x14ac:dyDescent="0.25">
      <c r="G15" s="95"/>
      <c r="H15" s="95"/>
      <c r="I15" s="95"/>
      <c r="J15" s="95"/>
    </row>
    <row r="16" spans="2:10" ht="14.45" customHeight="1" x14ac:dyDescent="0.25">
      <c r="G16" s="95"/>
      <c r="H16" s="95"/>
      <c r="I16" s="95"/>
      <c r="J16" s="95"/>
    </row>
    <row r="17" spans="7:10" ht="14.45" customHeight="1" x14ac:dyDescent="0.25">
      <c r="G17" s="95"/>
      <c r="H17" s="95"/>
      <c r="I17" s="95"/>
      <c r="J17" s="95"/>
    </row>
    <row r="18" spans="7:10" ht="14.45" customHeight="1" x14ac:dyDescent="0.25"/>
    <row r="19" spans="7:10" ht="14.45" customHeight="1" x14ac:dyDescent="0.25">
      <c r="G19" s="95" t="s">
        <v>250</v>
      </c>
      <c r="H19" s="95"/>
      <c r="I19" s="95"/>
      <c r="J19" s="95"/>
    </row>
    <row r="20" spans="7:10" x14ac:dyDescent="0.25">
      <c r="G20" s="95"/>
      <c r="H20" s="95"/>
      <c r="I20" s="95"/>
      <c r="J20" s="95"/>
    </row>
    <row r="21" spans="7:10" x14ac:dyDescent="0.25">
      <c r="G21" s="95"/>
      <c r="H21" s="95"/>
      <c r="I21" s="95"/>
      <c r="J21" s="95"/>
    </row>
    <row r="22" spans="7:10" ht="14.45" customHeight="1" x14ac:dyDescent="0.25">
      <c r="G22" s="95"/>
      <c r="H22" s="95"/>
      <c r="I22" s="95"/>
      <c r="J22" s="95"/>
    </row>
    <row r="25" spans="7:10" ht="14.45" customHeight="1" x14ac:dyDescent="0.25">
      <c r="G25" s="97" t="s">
        <v>287</v>
      </c>
      <c r="H25" s="97"/>
      <c r="I25" s="97"/>
      <c r="J25" s="97"/>
    </row>
    <row r="26" spans="7:10" x14ac:dyDescent="0.25">
      <c r="G26" s="97"/>
      <c r="H26" s="97"/>
      <c r="I26" s="97"/>
      <c r="J26" s="97"/>
    </row>
    <row r="27" spans="7:10" x14ac:dyDescent="0.25">
      <c r="G27" s="97"/>
      <c r="H27" s="97"/>
      <c r="I27" s="97"/>
      <c r="J27" s="97"/>
    </row>
    <row r="28" spans="7:10" ht="14.45" customHeight="1" x14ac:dyDescent="0.25">
      <c r="G28" s="97"/>
      <c r="H28" s="97"/>
      <c r="I28" s="97"/>
      <c r="J28" s="97"/>
    </row>
    <row r="29" spans="7:10" x14ac:dyDescent="0.25">
      <c r="G29" s="97"/>
      <c r="H29" s="97"/>
      <c r="I29" s="97"/>
      <c r="J29" s="97"/>
    </row>
    <row r="30" spans="7:10" x14ac:dyDescent="0.25">
      <c r="G30" s="97"/>
      <c r="H30" s="97"/>
      <c r="I30" s="97"/>
      <c r="J30" s="97"/>
    </row>
  </sheetData>
  <mergeCells count="5">
    <mergeCell ref="G19:J22"/>
    <mergeCell ref="G25:J30"/>
    <mergeCell ref="G2:J5"/>
    <mergeCell ref="G14:J17"/>
    <mergeCell ref="G8:J1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1" operator="equal" id="{16C90F88-1C9A-4B9F-A9E7-62974754B8D2}">
            <xm:f>'Team votes &amp; Misc Info'!$P$5</xm:f>
            <x14:dxf>
              <fill>
                <patternFill>
                  <bgColor rgb="FF92D050"/>
                </patternFill>
              </fill>
            </x14:dxf>
          </x14:cfRule>
          <x14:cfRule type="cellIs" priority="22" operator="equal" id="{647C75D8-A125-43F4-A4DC-49E0A81342C2}">
            <xm:f>'Team votes &amp; Misc Info'!$P$4</xm:f>
            <x14:dxf>
              <fill>
                <patternFill>
                  <bgColor rgb="FFFF0000"/>
                </patternFill>
              </fill>
            </x14:dxf>
          </x14:cfRule>
          <x14:cfRule type="cellIs" priority="23" operator="equal" id="{0B57660D-79DF-4A49-8F18-61E239F80CC1}">
            <xm:f>'Team votes &amp; Misc Info'!$P$3</xm:f>
            <x14:dxf>
              <fill>
                <patternFill>
                  <bgColor rgb="FFFFFF00"/>
                </patternFill>
              </fill>
            </x14:dxf>
          </x14:cfRule>
          <x14:cfRule type="cellIs" priority="24" operator="equal" id="{EF17B7A9-88EE-4B8B-A2AA-A1011EA02AFB}">
            <xm:f>'Team votes &amp; Misc Info'!$P$2</xm:f>
            <x14:dxf>
              <fill>
                <patternFill>
                  <bgColor theme="4" tint="0.39994506668294322"/>
                </patternFill>
              </fill>
            </x14:dxf>
          </x14:cfRule>
          <xm:sqref>D2:D10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27C2ED6-6BDC-4E31-8F6D-8D1611429568}">
          <x14:formula1>
            <xm:f>'Team votes &amp; Misc Info'!$P$2:$P$5</xm:f>
          </x14:formula1>
          <xm:sqref>D2:D10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661B-79AD-4791-9EC8-3651D794C8C6}">
  <dimension ref="A1:T77"/>
  <sheetViews>
    <sheetView zoomScale="85" zoomScaleNormal="80" workbookViewId="0">
      <selection activeCell="J11" sqref="J11"/>
    </sheetView>
  </sheetViews>
  <sheetFormatPr defaultRowHeight="15" x14ac:dyDescent="0.25"/>
  <cols>
    <col min="2" max="2" width="12.5703125" bestFit="1" customWidth="1"/>
    <col min="3" max="3" width="39.28515625" style="3" customWidth="1"/>
    <col min="4" max="4" width="28.5703125" style="3" hidden="1" customWidth="1"/>
    <col min="5" max="5" width="11.42578125" customWidth="1"/>
    <col min="6" max="6" width="18.7109375" bestFit="1" customWidth="1"/>
    <col min="7" max="7" width="15.85546875" bestFit="1" customWidth="1"/>
    <col min="8" max="8" width="9.85546875" bestFit="1" customWidth="1"/>
    <col min="9" max="9" width="10.5703125" style="4" bestFit="1" customWidth="1"/>
    <col min="10" max="10" width="31.5703125" customWidth="1"/>
    <col min="11" max="11" width="10.5703125" bestFit="1" customWidth="1"/>
    <col min="12" max="12" width="12.7109375" customWidth="1"/>
    <col min="13" max="13" width="13.85546875" customWidth="1"/>
    <col min="18" max="18" width="20.42578125" hidden="1" customWidth="1"/>
    <col min="19" max="19" width="21.5703125" hidden="1" customWidth="1"/>
    <col min="20" max="20" width="0" hidden="1" customWidth="1"/>
  </cols>
  <sheetData>
    <row r="1" spans="1:20" ht="25.5" x14ac:dyDescent="0.25">
      <c r="A1" s="27" t="s">
        <v>108</v>
      </c>
      <c r="B1" s="27" t="s">
        <v>42</v>
      </c>
      <c r="C1" s="58" t="s">
        <v>45</v>
      </c>
      <c r="D1" s="68" t="s">
        <v>109</v>
      </c>
      <c r="E1" s="27" t="s">
        <v>69</v>
      </c>
      <c r="F1" s="27" t="s">
        <v>110</v>
      </c>
      <c r="G1" s="27" t="s">
        <v>111</v>
      </c>
      <c r="H1" s="27" t="s">
        <v>112</v>
      </c>
      <c r="I1" s="27" t="s">
        <v>113</v>
      </c>
      <c r="J1" s="27" t="s">
        <v>114</v>
      </c>
      <c r="K1" s="27" t="s">
        <v>68</v>
      </c>
      <c r="L1" s="27" t="s">
        <v>118</v>
      </c>
      <c r="M1" s="27" t="s">
        <v>278</v>
      </c>
      <c r="R1" s="15" t="s">
        <v>115</v>
      </c>
      <c r="S1" s="15" t="s">
        <v>116</v>
      </c>
      <c r="T1" s="15" t="s">
        <v>117</v>
      </c>
    </row>
    <row r="2" spans="1:20" ht="38.25" x14ac:dyDescent="0.25">
      <c r="A2" s="71" t="s">
        <v>119</v>
      </c>
      <c r="B2" s="72" t="s">
        <v>120</v>
      </c>
      <c r="C2" s="8" t="s">
        <v>121</v>
      </c>
      <c r="D2" s="69" t="s">
        <v>122</v>
      </c>
      <c r="E2" s="8" t="s">
        <v>4</v>
      </c>
      <c r="F2" s="73">
        <v>4</v>
      </c>
      <c r="G2" s="73">
        <v>5</v>
      </c>
      <c r="H2" s="74">
        <f>IF(AND(B2="Risk",ISNUMBER(F2),ISNUMBER(G2)),F2*G2,"")</f>
        <v>20</v>
      </c>
      <c r="I2" s="75" t="str">
        <f t="shared" ref="I2:I6" si="0">IF(H2="","",IF(H2&gt;=15,"Red",IF(H2&gt;=8,"Amber","Green")))</f>
        <v>Red</v>
      </c>
      <c r="J2" s="8" t="s">
        <v>123</v>
      </c>
      <c r="K2" s="37" t="s">
        <v>87</v>
      </c>
      <c r="L2" s="76">
        <v>46289</v>
      </c>
      <c r="M2" s="76">
        <v>46289</v>
      </c>
      <c r="R2" s="16" t="s">
        <v>124</v>
      </c>
      <c r="S2" s="16" t="s">
        <v>125</v>
      </c>
      <c r="T2" s="16"/>
    </row>
    <row r="3" spans="1:20" ht="30" x14ac:dyDescent="0.25">
      <c r="A3" s="71" t="s">
        <v>126</v>
      </c>
      <c r="B3" s="72" t="s">
        <v>120</v>
      </c>
      <c r="C3" s="8" t="s">
        <v>130</v>
      </c>
      <c r="D3" s="69" t="s">
        <v>131</v>
      </c>
      <c r="E3" s="8" t="s">
        <v>9</v>
      </c>
      <c r="F3" s="73">
        <v>4</v>
      </c>
      <c r="G3" s="73">
        <v>4</v>
      </c>
      <c r="H3" s="74">
        <f>IF(AND(B3="Risk",ISNUMBER(F3),ISNUMBER(G3)),F3*G3,"")</f>
        <v>16</v>
      </c>
      <c r="I3" s="75" t="str">
        <f>IF(H3="","",IF(H3&gt;=15,"Red",IF(H3&gt;=8,"Amber","Green")))</f>
        <v>Red</v>
      </c>
      <c r="J3" s="8" t="s">
        <v>132</v>
      </c>
      <c r="K3" s="37" t="s">
        <v>87</v>
      </c>
      <c r="L3" s="76">
        <v>46289</v>
      </c>
      <c r="M3" s="76">
        <v>46289</v>
      </c>
      <c r="R3" s="16" t="s">
        <v>127</v>
      </c>
      <c r="S3" s="16" t="s">
        <v>128</v>
      </c>
      <c r="T3" s="16"/>
    </row>
    <row r="4" spans="1:20" ht="45" x14ac:dyDescent="0.25">
      <c r="A4" s="71" t="s">
        <v>129</v>
      </c>
      <c r="B4" s="72" t="s">
        <v>120</v>
      </c>
      <c r="C4" s="8" t="s">
        <v>136</v>
      </c>
      <c r="D4" s="69" t="s">
        <v>137</v>
      </c>
      <c r="E4" s="8" t="s">
        <v>9</v>
      </c>
      <c r="F4" s="73">
        <v>3</v>
      </c>
      <c r="G4" s="73">
        <v>5</v>
      </c>
      <c r="H4" s="74">
        <f>IF(AND(B4="Risk",ISNUMBER(F4),ISNUMBER(G4)),F4*G4,"")</f>
        <v>15</v>
      </c>
      <c r="I4" s="75" t="str">
        <f>IF(H4="","",IF(H4&gt;=15,"Red",IF(H4&gt;=8,"Amber","Green")))</f>
        <v>Red</v>
      </c>
      <c r="J4" s="8" t="s">
        <v>292</v>
      </c>
      <c r="K4" s="37" t="s">
        <v>87</v>
      </c>
      <c r="L4" s="76">
        <v>46289</v>
      </c>
      <c r="M4" s="76">
        <v>46289</v>
      </c>
      <c r="R4" s="16" t="s">
        <v>133</v>
      </c>
      <c r="S4" s="16" t="s">
        <v>134</v>
      </c>
      <c r="T4" s="16"/>
    </row>
    <row r="5" spans="1:20" ht="45" x14ac:dyDescent="0.25">
      <c r="A5" s="71" t="s">
        <v>135</v>
      </c>
      <c r="B5" s="72" t="s">
        <v>120</v>
      </c>
      <c r="C5" s="8" t="s">
        <v>153</v>
      </c>
      <c r="D5" s="69" t="s">
        <v>154</v>
      </c>
      <c r="E5" s="8" t="s">
        <v>4</v>
      </c>
      <c r="F5" s="73">
        <v>2</v>
      </c>
      <c r="G5" s="73">
        <v>5</v>
      </c>
      <c r="H5" s="74">
        <f>IF(AND(B5="Risk",ISNUMBER(F5),ISNUMBER(G5)),F5*G5,"")</f>
        <v>10</v>
      </c>
      <c r="I5" s="75" t="str">
        <f>IF(H5="","",IF(H5&gt;=15,"Red",IF(H5&gt;=8,"Amber","Green")))</f>
        <v>Amber</v>
      </c>
      <c r="J5" s="8" t="s">
        <v>155</v>
      </c>
      <c r="K5" s="37" t="s">
        <v>87</v>
      </c>
      <c r="L5" s="76">
        <v>46289</v>
      </c>
      <c r="M5" s="76">
        <v>46289</v>
      </c>
      <c r="R5" s="16" t="s">
        <v>138</v>
      </c>
      <c r="S5" s="16" t="s">
        <v>139</v>
      </c>
      <c r="T5" s="16"/>
    </row>
    <row r="6" spans="1:20" ht="60" x14ac:dyDescent="0.25">
      <c r="A6" s="61" t="s">
        <v>140</v>
      </c>
      <c r="B6" s="62" t="s">
        <v>120</v>
      </c>
      <c r="C6" s="8" t="s">
        <v>423</v>
      </c>
      <c r="D6" s="16" t="s">
        <v>141</v>
      </c>
      <c r="E6" s="8" t="s">
        <v>6</v>
      </c>
      <c r="F6" s="63">
        <v>5</v>
      </c>
      <c r="G6" s="63">
        <v>3</v>
      </c>
      <c r="H6" s="64">
        <f t="shared" ref="H6" si="1">IF(AND(B6="Risk",ISNUMBER(F6),ISNUMBER(G6)),F6*G6,"")</f>
        <v>15</v>
      </c>
      <c r="I6" s="65" t="str">
        <f t="shared" si="0"/>
        <v>Red</v>
      </c>
      <c r="J6" s="8" t="s">
        <v>424</v>
      </c>
      <c r="K6" s="66" t="s">
        <v>87</v>
      </c>
      <c r="L6" s="67">
        <v>46289</v>
      </c>
      <c r="M6" s="67">
        <v>46289</v>
      </c>
      <c r="R6" s="16" t="s">
        <v>142</v>
      </c>
      <c r="S6" s="16" t="s">
        <v>143</v>
      </c>
      <c r="T6" s="16"/>
    </row>
    <row r="7" spans="1:20" ht="45" x14ac:dyDescent="0.25">
      <c r="A7" s="71" t="s">
        <v>140</v>
      </c>
      <c r="B7" s="72" t="s">
        <v>120</v>
      </c>
      <c r="C7" s="8" t="s">
        <v>307</v>
      </c>
      <c r="D7" s="69" t="s">
        <v>164</v>
      </c>
      <c r="E7" s="8" t="s">
        <v>8</v>
      </c>
      <c r="F7" s="73">
        <v>3</v>
      </c>
      <c r="G7" s="73">
        <v>2</v>
      </c>
      <c r="H7" s="74">
        <f t="shared" ref="H7:H12" si="2">IF(AND(B7="Risk",ISNUMBER(F7),ISNUMBER(G7)),F7*G7,"")</f>
        <v>6</v>
      </c>
      <c r="I7" s="75" t="str">
        <f t="shared" ref="I7:I12" si="3">IF(H7="","",IF(H7&gt;=15,"Red",IF(H7&gt;=8,"Amber","Green")))</f>
        <v>Green</v>
      </c>
      <c r="J7" s="8" t="s">
        <v>293</v>
      </c>
      <c r="K7" s="37" t="s">
        <v>87</v>
      </c>
      <c r="L7" s="76">
        <v>46289</v>
      </c>
      <c r="M7" s="76">
        <v>46289</v>
      </c>
      <c r="R7" s="16" t="s">
        <v>145</v>
      </c>
      <c r="S7" s="16" t="s">
        <v>146</v>
      </c>
      <c r="T7" s="16"/>
    </row>
    <row r="8" spans="1:20" ht="45" x14ac:dyDescent="0.25">
      <c r="A8" s="71" t="s">
        <v>144</v>
      </c>
      <c r="B8" s="72" t="s">
        <v>120</v>
      </c>
      <c r="C8" s="8" t="s">
        <v>167</v>
      </c>
      <c r="D8" s="69" t="s">
        <v>168</v>
      </c>
      <c r="E8" s="8" t="s">
        <v>9</v>
      </c>
      <c r="F8" s="73">
        <v>2</v>
      </c>
      <c r="G8" s="73">
        <v>3</v>
      </c>
      <c r="H8" s="74">
        <f t="shared" si="2"/>
        <v>6</v>
      </c>
      <c r="I8" s="75" t="str">
        <f t="shared" si="3"/>
        <v>Green</v>
      </c>
      <c r="J8" s="8" t="s">
        <v>425</v>
      </c>
      <c r="K8" s="37" t="s">
        <v>87</v>
      </c>
      <c r="L8" s="76">
        <v>46289</v>
      </c>
      <c r="M8" s="76">
        <v>46289</v>
      </c>
      <c r="R8" s="16" t="s">
        <v>148</v>
      </c>
      <c r="S8" s="16" t="s">
        <v>149</v>
      </c>
      <c r="T8" s="16"/>
    </row>
    <row r="9" spans="1:20" ht="45" x14ac:dyDescent="0.25">
      <c r="A9" s="71" t="s">
        <v>147</v>
      </c>
      <c r="B9" s="72" t="s">
        <v>120</v>
      </c>
      <c r="C9" s="8" t="s">
        <v>306</v>
      </c>
      <c r="D9" s="69" t="s">
        <v>173</v>
      </c>
      <c r="E9" s="8" t="s">
        <v>9</v>
      </c>
      <c r="F9" s="73">
        <v>1</v>
      </c>
      <c r="G9" s="73">
        <v>5</v>
      </c>
      <c r="H9" s="74">
        <f t="shared" si="2"/>
        <v>5</v>
      </c>
      <c r="I9" s="75" t="str">
        <f t="shared" si="3"/>
        <v>Green</v>
      </c>
      <c r="J9" s="8" t="s">
        <v>426</v>
      </c>
      <c r="K9" s="37" t="s">
        <v>87</v>
      </c>
      <c r="L9" s="76">
        <v>46289</v>
      </c>
      <c r="M9" s="76">
        <v>46289</v>
      </c>
      <c r="R9" s="16"/>
      <c r="S9" s="16"/>
      <c r="T9" s="16"/>
    </row>
    <row r="10" spans="1:20" ht="75" x14ac:dyDescent="0.25">
      <c r="A10" s="71" t="s">
        <v>150</v>
      </c>
      <c r="B10" s="72" t="s">
        <v>120</v>
      </c>
      <c r="C10" s="8" t="s">
        <v>427</v>
      </c>
      <c r="D10" s="69" t="s">
        <v>173</v>
      </c>
      <c r="E10" s="8" t="s">
        <v>9</v>
      </c>
      <c r="F10" s="73">
        <v>3</v>
      </c>
      <c r="G10" s="73">
        <v>4</v>
      </c>
      <c r="H10" s="74">
        <f t="shared" si="2"/>
        <v>12</v>
      </c>
      <c r="I10" s="75" t="str">
        <f t="shared" si="3"/>
        <v>Amber</v>
      </c>
      <c r="J10" s="8" t="s">
        <v>428</v>
      </c>
      <c r="K10" s="37" t="s">
        <v>87</v>
      </c>
      <c r="L10" s="76">
        <v>46289</v>
      </c>
      <c r="M10" s="76">
        <v>46289</v>
      </c>
      <c r="R10" s="16" t="s">
        <v>151</v>
      </c>
      <c r="S10" s="16" t="s">
        <v>152</v>
      </c>
      <c r="T10" s="16"/>
    </row>
    <row r="11" spans="1:20" ht="38.25" x14ac:dyDescent="0.25">
      <c r="A11" s="71" t="s">
        <v>171</v>
      </c>
      <c r="B11" s="72" t="s">
        <v>172</v>
      </c>
      <c r="C11" s="8" t="s">
        <v>176</v>
      </c>
      <c r="D11" s="69" t="s">
        <v>177</v>
      </c>
      <c r="E11" s="8"/>
      <c r="F11" s="6"/>
      <c r="G11" s="6"/>
      <c r="H11" s="74" t="str">
        <f t="shared" si="2"/>
        <v/>
      </c>
      <c r="I11" s="75" t="str">
        <f t="shared" si="3"/>
        <v/>
      </c>
      <c r="J11" s="8"/>
      <c r="K11" s="37" t="s">
        <v>87</v>
      </c>
      <c r="L11" s="76">
        <v>46289</v>
      </c>
      <c r="M11" s="76">
        <v>46289</v>
      </c>
      <c r="R11" s="16" t="s">
        <v>156</v>
      </c>
      <c r="S11" s="16" t="s">
        <v>157</v>
      </c>
      <c r="T11" s="16"/>
    </row>
    <row r="12" spans="1:20" ht="45" x14ac:dyDescent="0.25">
      <c r="A12" s="71" t="s">
        <v>175</v>
      </c>
      <c r="B12" s="72" t="s">
        <v>172</v>
      </c>
      <c r="C12" s="8" t="s">
        <v>179</v>
      </c>
      <c r="D12" s="69" t="s">
        <v>180</v>
      </c>
      <c r="E12" s="8"/>
      <c r="F12" s="6"/>
      <c r="G12" s="6"/>
      <c r="H12" s="74" t="str">
        <f t="shared" si="2"/>
        <v/>
      </c>
      <c r="I12" s="75" t="str">
        <f t="shared" si="3"/>
        <v/>
      </c>
      <c r="J12" s="8"/>
      <c r="K12" s="37" t="s">
        <v>87</v>
      </c>
      <c r="L12" s="76">
        <v>46289</v>
      </c>
      <c r="M12" s="76">
        <v>46289</v>
      </c>
      <c r="R12" s="16" t="s">
        <v>158</v>
      </c>
      <c r="S12" s="16" t="s">
        <v>159</v>
      </c>
      <c r="T12" s="16"/>
    </row>
    <row r="13" spans="1:20" ht="25.5" x14ac:dyDescent="0.25">
      <c r="A13" s="71" t="s">
        <v>178</v>
      </c>
      <c r="B13" s="72" t="s">
        <v>172</v>
      </c>
      <c r="C13" s="8" t="s">
        <v>55</v>
      </c>
      <c r="E13" s="8"/>
      <c r="F13" s="6"/>
      <c r="G13" s="6"/>
      <c r="H13" s="6"/>
      <c r="I13" s="77"/>
      <c r="J13" s="8"/>
      <c r="K13" s="37" t="s">
        <v>87</v>
      </c>
      <c r="L13" s="76">
        <v>46289</v>
      </c>
      <c r="M13" s="76">
        <v>46289</v>
      </c>
      <c r="R13" s="16" t="s">
        <v>160</v>
      </c>
      <c r="S13" s="16" t="s">
        <v>161</v>
      </c>
      <c r="T13" s="16"/>
    </row>
    <row r="14" spans="1:20" ht="30" x14ac:dyDescent="0.25">
      <c r="A14" s="71" t="s">
        <v>181</v>
      </c>
      <c r="B14" s="72" t="s">
        <v>172</v>
      </c>
      <c r="C14" s="8" t="s">
        <v>56</v>
      </c>
      <c r="E14" s="8"/>
      <c r="F14" s="6"/>
      <c r="G14" s="6"/>
      <c r="H14" s="6"/>
      <c r="I14" s="77"/>
      <c r="J14" s="8"/>
      <c r="K14" s="37" t="s">
        <v>87</v>
      </c>
      <c r="L14" s="76">
        <v>46289</v>
      </c>
      <c r="M14" s="76">
        <v>46289</v>
      </c>
      <c r="R14" s="16" t="s">
        <v>162</v>
      </c>
      <c r="S14" s="16" t="s">
        <v>163</v>
      </c>
      <c r="T14" s="16"/>
    </row>
    <row r="15" spans="1:20" ht="30" x14ac:dyDescent="0.25">
      <c r="A15" s="71" t="s">
        <v>182</v>
      </c>
      <c r="B15" s="72" t="s">
        <v>172</v>
      </c>
      <c r="C15" s="8" t="s">
        <v>57</v>
      </c>
      <c r="D15" s="69"/>
      <c r="E15" s="8"/>
      <c r="F15" s="6"/>
      <c r="G15" s="6"/>
      <c r="H15" s="74"/>
      <c r="I15" s="75"/>
      <c r="J15" s="8"/>
      <c r="K15" s="37" t="s">
        <v>87</v>
      </c>
      <c r="L15" s="76">
        <v>46289</v>
      </c>
      <c r="M15" s="76">
        <v>46289</v>
      </c>
      <c r="R15" s="16" t="s">
        <v>165</v>
      </c>
      <c r="S15" s="16" t="s">
        <v>166</v>
      </c>
      <c r="T15" s="16"/>
    </row>
    <row r="16" spans="1:20" ht="30" x14ac:dyDescent="0.25">
      <c r="A16" s="71" t="s">
        <v>183</v>
      </c>
      <c r="B16" s="72" t="s">
        <v>172</v>
      </c>
      <c r="C16" s="8" t="s">
        <v>58</v>
      </c>
      <c r="D16" s="69"/>
      <c r="E16" s="8"/>
      <c r="F16" s="6"/>
      <c r="G16" s="6"/>
      <c r="H16" s="74"/>
      <c r="I16" s="75"/>
      <c r="J16" s="8"/>
      <c r="K16" s="37" t="s">
        <v>87</v>
      </c>
      <c r="L16" s="76">
        <v>46289</v>
      </c>
      <c r="M16" s="76">
        <v>46289</v>
      </c>
      <c r="R16" s="16" t="s">
        <v>169</v>
      </c>
      <c r="S16" s="16" t="s">
        <v>170</v>
      </c>
      <c r="T16" s="16"/>
    </row>
    <row r="17" spans="1:20" ht="60" x14ac:dyDescent="0.25">
      <c r="A17" s="71" t="s">
        <v>184</v>
      </c>
      <c r="B17" s="72" t="s">
        <v>172</v>
      </c>
      <c r="C17" s="8" t="s">
        <v>59</v>
      </c>
      <c r="D17" s="69"/>
      <c r="E17" s="8"/>
      <c r="F17" s="6"/>
      <c r="G17" s="6"/>
      <c r="H17" s="74"/>
      <c r="I17" s="75"/>
      <c r="J17" s="8"/>
      <c r="K17" s="37" t="s">
        <v>87</v>
      </c>
      <c r="L17" s="76">
        <v>46289</v>
      </c>
      <c r="M17" s="76">
        <v>46289</v>
      </c>
      <c r="R17" s="16"/>
      <c r="S17" s="16"/>
      <c r="T17" s="16"/>
    </row>
    <row r="18" spans="1:20" ht="30" x14ac:dyDescent="0.25">
      <c r="A18" s="71" t="s">
        <v>185</v>
      </c>
      <c r="B18" s="72" t="s">
        <v>172</v>
      </c>
      <c r="C18" s="8" t="s">
        <v>60</v>
      </c>
      <c r="D18" s="69"/>
      <c r="E18" s="8"/>
      <c r="F18" s="6"/>
      <c r="G18" s="6"/>
      <c r="H18" s="74"/>
      <c r="I18" s="75"/>
      <c r="J18" s="8"/>
      <c r="K18" s="37" t="s">
        <v>87</v>
      </c>
      <c r="L18" s="76">
        <v>46289</v>
      </c>
      <c r="M18" s="76">
        <v>46289</v>
      </c>
      <c r="R18" s="16"/>
      <c r="S18" s="16"/>
      <c r="T18" s="16"/>
    </row>
    <row r="19" spans="1:20" ht="60" x14ac:dyDescent="0.25">
      <c r="A19" s="71" t="s">
        <v>186</v>
      </c>
      <c r="B19" s="72" t="s">
        <v>172</v>
      </c>
      <c r="C19" s="8" t="s">
        <v>61</v>
      </c>
      <c r="E19" s="8"/>
      <c r="F19" s="6"/>
      <c r="G19" s="6"/>
      <c r="H19" s="6"/>
      <c r="I19" s="77"/>
      <c r="J19" s="8"/>
      <c r="K19" s="37" t="s">
        <v>87</v>
      </c>
      <c r="L19" s="76">
        <v>46289</v>
      </c>
      <c r="M19" s="76">
        <v>46289</v>
      </c>
      <c r="R19" s="16"/>
      <c r="S19" s="16"/>
      <c r="T19" s="16"/>
    </row>
    <row r="20" spans="1:20" ht="45" x14ac:dyDescent="0.25">
      <c r="A20" s="71" t="s">
        <v>298</v>
      </c>
      <c r="B20" s="72" t="s">
        <v>172</v>
      </c>
      <c r="C20" s="8" t="s">
        <v>62</v>
      </c>
      <c r="D20" s="69"/>
      <c r="E20" s="8"/>
      <c r="F20" s="6"/>
      <c r="G20" s="6"/>
      <c r="H20" s="74"/>
      <c r="I20" s="75"/>
      <c r="J20" s="8"/>
      <c r="K20" s="37" t="s">
        <v>87</v>
      </c>
      <c r="L20" s="76">
        <v>46289</v>
      </c>
      <c r="M20" s="76">
        <v>46289</v>
      </c>
      <c r="R20" s="16"/>
      <c r="S20" s="16"/>
      <c r="T20" s="16"/>
    </row>
    <row r="21" spans="1:20" ht="45" x14ac:dyDescent="0.25">
      <c r="A21" s="71" t="s">
        <v>187</v>
      </c>
      <c r="B21" s="72" t="s">
        <v>188</v>
      </c>
      <c r="C21" s="8" t="s">
        <v>305</v>
      </c>
      <c r="D21"/>
      <c r="E21" s="8" t="s">
        <v>8</v>
      </c>
      <c r="F21" s="6"/>
      <c r="G21" s="6"/>
      <c r="H21" s="6"/>
      <c r="I21" s="77"/>
      <c r="J21" s="8" t="s">
        <v>297</v>
      </c>
      <c r="K21" s="37" t="s">
        <v>87</v>
      </c>
      <c r="L21" s="76">
        <v>46289</v>
      </c>
      <c r="M21" s="76">
        <v>46289</v>
      </c>
      <c r="R21" s="16"/>
      <c r="S21" s="16"/>
      <c r="T21" s="16"/>
    </row>
    <row r="22" spans="1:20" ht="45" x14ac:dyDescent="0.25">
      <c r="A22" s="71" t="s">
        <v>189</v>
      </c>
      <c r="B22" s="72" t="s">
        <v>188</v>
      </c>
      <c r="C22" s="8" t="s">
        <v>299</v>
      </c>
      <c r="D22"/>
      <c r="E22" s="8" t="s">
        <v>8</v>
      </c>
      <c r="F22" s="6"/>
      <c r="G22" s="6"/>
      <c r="H22" s="6"/>
      <c r="I22" s="77"/>
      <c r="J22" s="8" t="s">
        <v>304</v>
      </c>
      <c r="K22" s="37" t="s">
        <v>87</v>
      </c>
      <c r="L22" s="76">
        <v>46289</v>
      </c>
      <c r="M22" s="76">
        <v>46289</v>
      </c>
      <c r="R22" s="16"/>
      <c r="S22" s="16"/>
      <c r="T22" s="16"/>
    </row>
    <row r="23" spans="1:20" ht="45" x14ac:dyDescent="0.25">
      <c r="A23" s="71" t="s">
        <v>190</v>
      </c>
      <c r="B23" s="72" t="s">
        <v>188</v>
      </c>
      <c r="C23" s="8" t="s">
        <v>300</v>
      </c>
      <c r="D23"/>
      <c r="E23" s="8" t="s">
        <v>4</v>
      </c>
      <c r="F23" s="6"/>
      <c r="G23" s="6"/>
      <c r="H23" s="6"/>
      <c r="I23" s="6"/>
      <c r="J23" s="8" t="s">
        <v>303</v>
      </c>
      <c r="K23" s="37" t="s">
        <v>87</v>
      </c>
      <c r="L23" s="76">
        <v>46289</v>
      </c>
      <c r="M23" s="76">
        <v>46289</v>
      </c>
      <c r="R23" s="16"/>
      <c r="S23" s="16"/>
      <c r="T23" s="16"/>
    </row>
    <row r="24" spans="1:20" ht="45" x14ac:dyDescent="0.25">
      <c r="A24" s="71" t="s">
        <v>191</v>
      </c>
      <c r="B24" s="72" t="s">
        <v>188</v>
      </c>
      <c r="C24" s="8" t="s">
        <v>301</v>
      </c>
      <c r="D24"/>
      <c r="E24" s="8" t="s">
        <v>6</v>
      </c>
      <c r="F24" s="6"/>
      <c r="G24" s="6"/>
      <c r="H24" s="6"/>
      <c r="I24" s="6"/>
      <c r="J24" s="8" t="s">
        <v>302</v>
      </c>
      <c r="K24" s="37" t="s">
        <v>87</v>
      </c>
      <c r="L24" s="76">
        <v>46289</v>
      </c>
      <c r="M24" s="76">
        <v>46289</v>
      </c>
      <c r="R24" s="16"/>
      <c r="S24" s="16"/>
      <c r="T24" s="16"/>
    </row>
    <row r="25" spans="1:20" ht="30" x14ac:dyDescent="0.25">
      <c r="A25" s="71" t="s">
        <v>192</v>
      </c>
      <c r="B25" s="72" t="s">
        <v>193</v>
      </c>
      <c r="C25" s="8" t="s">
        <v>202</v>
      </c>
      <c r="D25" s="70" t="s">
        <v>6</v>
      </c>
      <c r="E25" s="8"/>
      <c r="F25" s="6"/>
      <c r="G25" s="6"/>
      <c r="H25" s="75" t="s">
        <v>174</v>
      </c>
      <c r="I25" s="77"/>
      <c r="J25" s="8" t="s">
        <v>194</v>
      </c>
      <c r="K25" s="37" t="s">
        <v>87</v>
      </c>
      <c r="L25" s="76">
        <v>46289</v>
      </c>
      <c r="M25" s="76">
        <v>46289</v>
      </c>
      <c r="R25" s="16"/>
      <c r="S25" s="16"/>
      <c r="T25" s="16"/>
    </row>
    <row r="26" spans="1:20" x14ac:dyDescent="0.25">
      <c r="A26" s="71" t="s">
        <v>196</v>
      </c>
      <c r="B26" s="72" t="s">
        <v>193</v>
      </c>
      <c r="C26" s="8" t="s">
        <v>204</v>
      </c>
      <c r="D26" s="70" t="s">
        <v>9</v>
      </c>
      <c r="E26" s="8"/>
      <c r="F26" s="6"/>
      <c r="G26" s="6"/>
      <c r="H26" s="75" t="s">
        <v>174</v>
      </c>
      <c r="I26" s="77"/>
      <c r="J26" s="8" t="s">
        <v>194</v>
      </c>
      <c r="K26" s="37" t="s">
        <v>87</v>
      </c>
      <c r="L26" s="76">
        <v>46289</v>
      </c>
      <c r="M26" s="76">
        <v>46289</v>
      </c>
      <c r="R26" s="16"/>
      <c r="S26" s="16"/>
      <c r="T26" s="16"/>
    </row>
    <row r="27" spans="1:20" ht="60" x14ac:dyDescent="0.25">
      <c r="A27" s="71" t="s">
        <v>199</v>
      </c>
      <c r="B27" s="72" t="s">
        <v>193</v>
      </c>
      <c r="C27" s="8" t="s">
        <v>295</v>
      </c>
      <c r="D27" s="60"/>
      <c r="E27" s="8"/>
      <c r="F27" s="8"/>
      <c r="G27" s="8"/>
      <c r="H27" s="6"/>
      <c r="I27" s="6"/>
      <c r="J27" s="8" t="s">
        <v>416</v>
      </c>
      <c r="K27" s="37" t="s">
        <v>87</v>
      </c>
      <c r="L27" s="76">
        <v>46289</v>
      </c>
      <c r="M27" s="76">
        <v>46289</v>
      </c>
      <c r="R27" s="16"/>
      <c r="S27" s="16"/>
      <c r="T27" s="16"/>
    </row>
    <row r="28" spans="1:20" ht="60" x14ac:dyDescent="0.25">
      <c r="A28" s="71" t="s">
        <v>201</v>
      </c>
      <c r="B28" s="72" t="s">
        <v>193</v>
      </c>
      <c r="C28" s="8" t="s">
        <v>296</v>
      </c>
      <c r="D28" s="60"/>
      <c r="E28" s="8"/>
      <c r="F28" s="8"/>
      <c r="G28" s="8"/>
      <c r="H28" s="6"/>
      <c r="I28" s="6"/>
      <c r="J28" s="8" t="s">
        <v>416</v>
      </c>
      <c r="K28" s="37" t="s">
        <v>87</v>
      </c>
      <c r="L28" s="76">
        <v>46289</v>
      </c>
      <c r="M28" s="76">
        <v>46289</v>
      </c>
      <c r="R28" s="16"/>
      <c r="S28" s="16"/>
      <c r="T28" s="16"/>
    </row>
    <row r="29" spans="1:20" x14ac:dyDescent="0.25">
      <c r="R29" s="16"/>
      <c r="S29" s="16"/>
      <c r="T29" s="16"/>
    </row>
    <row r="30" spans="1:20" x14ac:dyDescent="0.25">
      <c r="R30" s="16"/>
      <c r="S30" s="16"/>
      <c r="T30" s="16"/>
    </row>
    <row r="31" spans="1:20" x14ac:dyDescent="0.25">
      <c r="R31" s="16"/>
      <c r="S31" s="16"/>
      <c r="T31" s="16" t="s">
        <v>195</v>
      </c>
    </row>
    <row r="32" spans="1:20" x14ac:dyDescent="0.25">
      <c r="C32"/>
      <c r="D32" s="16"/>
      <c r="F32" s="3"/>
      <c r="G32" s="3"/>
      <c r="I32"/>
      <c r="R32" s="16"/>
      <c r="S32" s="16"/>
      <c r="T32" s="16" t="s">
        <v>197</v>
      </c>
    </row>
    <row r="33" spans="1:20" x14ac:dyDescent="0.25">
      <c r="C33"/>
      <c r="D33" s="16"/>
      <c r="F33" s="3"/>
      <c r="G33" s="3"/>
      <c r="I33"/>
      <c r="R33" s="16"/>
      <c r="S33" s="16"/>
      <c r="T33" s="16" t="s">
        <v>198</v>
      </c>
    </row>
    <row r="34" spans="1:20" x14ac:dyDescent="0.25">
      <c r="C34"/>
      <c r="D34" s="16"/>
      <c r="F34" s="3"/>
      <c r="G34" s="3"/>
      <c r="I34"/>
      <c r="R34" s="16"/>
      <c r="S34" s="16"/>
      <c r="T34" s="16" t="s">
        <v>200</v>
      </c>
    </row>
    <row r="35" spans="1:20" ht="25.5" x14ac:dyDescent="0.25">
      <c r="C35"/>
      <c r="F35" s="3"/>
      <c r="G35" s="3"/>
      <c r="I35"/>
      <c r="R35" s="16"/>
      <c r="S35" s="16"/>
      <c r="T35" s="16" t="s">
        <v>203</v>
      </c>
    </row>
    <row r="36" spans="1:20" x14ac:dyDescent="0.25">
      <c r="F36" s="3"/>
      <c r="G36" s="3"/>
      <c r="R36" s="16"/>
      <c r="S36" s="16"/>
      <c r="T36" s="16" t="s">
        <v>205</v>
      </c>
    </row>
    <row r="37" spans="1:20" x14ac:dyDescent="0.25">
      <c r="F37" s="3"/>
      <c r="G37" s="3"/>
      <c r="R37" s="16"/>
      <c r="S37" s="16"/>
      <c r="T37" s="16" t="s">
        <v>206</v>
      </c>
    </row>
    <row r="38" spans="1:20" x14ac:dyDescent="0.25">
      <c r="F38" s="3"/>
      <c r="G38" s="3"/>
    </row>
    <row r="39" spans="1:20" x14ac:dyDescent="0.25">
      <c r="A39" s="14"/>
      <c r="B39" s="13"/>
      <c r="D39" s="59"/>
      <c r="E39" s="13"/>
      <c r="F39" s="3"/>
      <c r="G39" s="3"/>
      <c r="H39" s="13"/>
      <c r="I39" s="49"/>
      <c r="K39" s="13"/>
      <c r="L39" s="13"/>
      <c r="M39" s="13"/>
      <c r="R39" s="13"/>
      <c r="S39" s="13"/>
      <c r="T39" s="13"/>
    </row>
    <row r="40" spans="1:20" x14ac:dyDescent="0.25">
      <c r="F40" s="3"/>
      <c r="G40" s="3"/>
    </row>
    <row r="41" spans="1:20" x14ac:dyDescent="0.25">
      <c r="F41" s="3"/>
      <c r="G41" s="3"/>
    </row>
    <row r="42" spans="1:20" x14ac:dyDescent="0.25">
      <c r="F42" s="3"/>
      <c r="G42" s="3"/>
    </row>
    <row r="43" spans="1:20" x14ac:dyDescent="0.25">
      <c r="F43" s="3"/>
      <c r="G43" s="3"/>
    </row>
    <row r="44" spans="1:20" x14ac:dyDescent="0.25">
      <c r="F44" s="3"/>
      <c r="G44" s="3"/>
    </row>
    <row r="45" spans="1:20" x14ac:dyDescent="0.25">
      <c r="F45" s="3"/>
      <c r="G45" s="3"/>
    </row>
    <row r="46" spans="1:20" x14ac:dyDescent="0.25">
      <c r="F46" s="3"/>
      <c r="G46" s="3"/>
    </row>
    <row r="47" spans="1:20" x14ac:dyDescent="0.25">
      <c r="F47" s="3"/>
      <c r="G47" s="3"/>
    </row>
    <row r="48" spans="1:20" x14ac:dyDescent="0.25">
      <c r="F48" s="3"/>
      <c r="G48" s="3"/>
    </row>
    <row r="49" spans="2:7" x14ac:dyDescent="0.25">
      <c r="F49" s="3"/>
      <c r="G49" s="3"/>
    </row>
    <row r="50" spans="2:7" ht="30" x14ac:dyDescent="0.25">
      <c r="B50" t="s">
        <v>120</v>
      </c>
      <c r="C50" s="3" t="s">
        <v>294</v>
      </c>
      <c r="F50" s="3"/>
      <c r="G50" s="3"/>
    </row>
    <row r="51" spans="2:7" x14ac:dyDescent="0.25">
      <c r="F51" s="3"/>
      <c r="G51" s="3"/>
    </row>
    <row r="52" spans="2:7" x14ac:dyDescent="0.25">
      <c r="F52" s="3"/>
      <c r="G52" s="3"/>
    </row>
    <row r="53" spans="2:7" x14ac:dyDescent="0.25">
      <c r="F53" s="3"/>
      <c r="G53" s="3"/>
    </row>
    <row r="54" spans="2:7" x14ac:dyDescent="0.25">
      <c r="F54" s="3"/>
      <c r="G54" s="3"/>
    </row>
    <row r="55" spans="2:7" x14ac:dyDescent="0.25">
      <c r="F55" s="3"/>
      <c r="G55" s="3"/>
    </row>
    <row r="56" spans="2:7" x14ac:dyDescent="0.25">
      <c r="F56" s="3"/>
      <c r="G56" s="3"/>
    </row>
    <row r="57" spans="2:7" x14ac:dyDescent="0.25">
      <c r="F57" s="3"/>
      <c r="G57" s="3"/>
    </row>
    <row r="58" spans="2:7" x14ac:dyDescent="0.25">
      <c r="F58" s="3"/>
      <c r="G58" s="3"/>
    </row>
    <row r="59" spans="2:7" x14ac:dyDescent="0.25">
      <c r="F59" s="3"/>
      <c r="G59" s="3"/>
    </row>
    <row r="60" spans="2:7" x14ac:dyDescent="0.25">
      <c r="F60" s="3"/>
      <c r="G60" s="3"/>
    </row>
    <row r="61" spans="2:7" x14ac:dyDescent="0.25">
      <c r="F61" s="3"/>
      <c r="G61" s="3"/>
    </row>
    <row r="62" spans="2:7" x14ac:dyDescent="0.25">
      <c r="F62" s="3"/>
      <c r="G62" s="3"/>
    </row>
    <row r="63" spans="2:7" x14ac:dyDescent="0.25">
      <c r="F63" s="3"/>
      <c r="G63" s="3"/>
    </row>
    <row r="64" spans="2:7" x14ac:dyDescent="0.25">
      <c r="F64" s="3"/>
      <c r="G64" s="3"/>
    </row>
    <row r="65" spans="4:7" x14ac:dyDescent="0.25">
      <c r="F65" s="3"/>
      <c r="G65" s="3"/>
    </row>
    <row r="66" spans="4:7" x14ac:dyDescent="0.25">
      <c r="F66" s="3"/>
      <c r="G66" s="3"/>
    </row>
    <row r="67" spans="4:7" x14ac:dyDescent="0.25">
      <c r="F67" s="3"/>
      <c r="G67" s="3"/>
    </row>
    <row r="68" spans="4:7" x14ac:dyDescent="0.25">
      <c r="F68" s="3"/>
      <c r="G68" s="3"/>
    </row>
    <row r="69" spans="4:7" x14ac:dyDescent="0.25">
      <c r="F69" s="3"/>
      <c r="G69" s="3"/>
    </row>
    <row r="70" spans="4:7" x14ac:dyDescent="0.25">
      <c r="F70" s="3"/>
      <c r="G70" s="3"/>
    </row>
    <row r="71" spans="4:7" x14ac:dyDescent="0.25">
      <c r="F71" s="3"/>
      <c r="G71" s="3"/>
    </row>
    <row r="72" spans="4:7" x14ac:dyDescent="0.25">
      <c r="F72" s="3"/>
      <c r="G72" s="3"/>
    </row>
    <row r="73" spans="4:7" x14ac:dyDescent="0.25">
      <c r="D73" s="3" t="s">
        <v>8</v>
      </c>
    </row>
    <row r="74" spans="4:7" x14ac:dyDescent="0.25">
      <c r="D74" s="3" t="s">
        <v>8</v>
      </c>
    </row>
    <row r="75" spans="4:7" x14ac:dyDescent="0.25">
      <c r="D75" s="3" t="s">
        <v>8</v>
      </c>
    </row>
    <row r="76" spans="4:7" x14ac:dyDescent="0.25">
      <c r="D76" s="3" t="s">
        <v>8</v>
      </c>
    </row>
    <row r="77" spans="4:7" x14ac:dyDescent="0.25">
      <c r="D77" s="3" t="s">
        <v>8</v>
      </c>
    </row>
  </sheetData>
  <autoFilter ref="A1:M37" xr:uid="{B61A661B-79AD-4791-9EC8-3651D794C8C6}"/>
  <conditionalFormatting sqref="H25:H26">
    <cfRule type="cellIs" dxfId="12" priority="34" operator="equal">
      <formula>"Red"</formula>
    </cfRule>
    <cfRule type="cellIs" dxfId="11" priority="35" operator="equal">
      <formula>"Amber"</formula>
    </cfRule>
    <cfRule type="cellIs" dxfId="10" priority="36" operator="equal">
      <formula>"Green"</formula>
    </cfRule>
  </conditionalFormatting>
  <conditionalFormatting sqref="I2:I12">
    <cfRule type="cellIs" dxfId="9" priority="10" operator="equal">
      <formula>"Red"</formula>
    </cfRule>
    <cfRule type="cellIs" dxfId="8" priority="11" operator="equal">
      <formula>"Amber"</formula>
    </cfRule>
    <cfRule type="cellIs" dxfId="7" priority="12" operator="equal">
      <formula>"Green"</formula>
    </cfRule>
  </conditionalFormatting>
  <conditionalFormatting sqref="I15:I18 I20">
    <cfRule type="cellIs" dxfId="6" priority="70" operator="equal">
      <formula>"Red"</formula>
    </cfRule>
    <cfRule type="cellIs" dxfId="5" priority="71" operator="equal">
      <formula>"Amber"</formula>
    </cfRule>
    <cfRule type="cellIs" dxfId="4" priority="72" operator="equal">
      <formula>"Green"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981E1B3E-06CD-4E01-8081-22EA37FE816B}">
            <xm:f>'Team votes &amp; Misc Info'!$R$5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2" operator="equal" id="{CC91F5C6-12E2-4C70-BDE1-41D28F789B3C}">
            <xm:f>'Team votes &amp; Misc Info'!$R$2</xm:f>
            <x14:dxf>
              <fill>
                <patternFill>
                  <bgColor rgb="FFFFCCCC"/>
                </patternFill>
              </fill>
            </x14:dxf>
          </x14:cfRule>
          <x14:cfRule type="cellIs" priority="3" operator="equal" id="{4B2553DE-3827-417C-AAEF-48EE05247D0B}">
            <xm:f>'Team votes &amp; Misc Info'!$R$3</xm:f>
            <x14:dxf>
              <fill>
                <patternFill>
                  <bgColor theme="8" tint="0.59996337778862885"/>
                </patternFill>
              </fill>
            </x14:dxf>
          </x14:cfRule>
          <x14:cfRule type="cellIs" priority="5" operator="equal" id="{8C367ECA-8C5D-48A5-A5F1-EADADEA57874}">
            <xm:f>'Team votes &amp; Misc Info'!$R$4</xm:f>
            <x14:dxf>
              <fill>
                <patternFill>
                  <bgColor theme="5" tint="0.59996337778862885"/>
                </patternFill>
              </fill>
            </x14:dxf>
          </x14:cfRule>
          <xm:sqref>B2:B28</xm:sqref>
        </x14:conditionalFormatting>
        <x14:conditionalFormatting xmlns:xm="http://schemas.microsoft.com/office/excel/2006/main">
          <x14:cfRule type="cellIs" priority="6" operator="equal" id="{344CC581-A1A3-486A-9628-9C3640970D2A}">
            <xm:f>'Team votes &amp; Misc Info'!$P$5</xm:f>
            <x14:dxf>
              <fill>
                <patternFill>
                  <bgColor rgb="FF92D050"/>
                </patternFill>
              </fill>
            </x14:dxf>
          </x14:cfRule>
          <x14:cfRule type="cellIs" priority="7" operator="equal" id="{996E347F-2D7A-4E82-909A-0552EAB66B5A}">
            <xm:f>'Team votes &amp; Misc Info'!$P$4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equal" id="{2794A480-20AF-4750-BB33-AE5AFB6EC6A1}">
            <xm:f>'Team votes &amp; Misc Info'!$P$3</xm:f>
            <x14:dxf>
              <fill>
                <patternFill>
                  <bgColor rgb="FFFFFF00"/>
                </patternFill>
              </fill>
            </x14:dxf>
          </x14:cfRule>
          <x14:cfRule type="cellIs" priority="9" operator="equal" id="{8E978570-7E82-47D0-B51E-82BC3737C8E9}">
            <xm:f>'Team votes &amp; Misc Info'!$P$2</xm:f>
            <x14:dxf>
              <fill>
                <patternFill>
                  <bgColor theme="4" tint="0.39994506668294322"/>
                </patternFill>
              </fill>
            </x14:dxf>
          </x14:cfRule>
          <xm:sqref>K2:K28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307064-1325-4EBA-996D-45D5D7F61598}">
          <x14:formula1>
            <xm:f>'Team votes &amp; Misc Info'!$P$2:$P$5</xm:f>
          </x14:formula1>
          <xm:sqref>K2:K28</xm:sqref>
        </x14:dataValidation>
        <x14:dataValidation type="list" allowBlank="1" showInputMessage="1" showErrorMessage="1" xr:uid="{70105738-C97C-43BB-80BE-8021B63D21DF}">
          <x14:formula1>
            <xm:f>'Team votes &amp; Misc Info'!$R$2:$R$5</xm:f>
          </x14:formula1>
          <xm:sqref>B2:B28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8ABF-E61F-4C75-ADCE-19B4345AB4F4}">
  <dimension ref="A1:AK33"/>
  <sheetViews>
    <sheetView topLeftCell="G1" workbookViewId="0">
      <selection activeCell="AH1" sqref="AH1:AJ1048576"/>
    </sheetView>
  </sheetViews>
  <sheetFormatPr defaultRowHeight="15" x14ac:dyDescent="0.25"/>
  <cols>
    <col min="1" max="1" width="37.5703125" customWidth="1"/>
    <col min="2" max="2" width="35.140625" customWidth="1"/>
    <col min="3" max="3" width="43.5703125" customWidth="1"/>
    <col min="6" max="6" width="23" customWidth="1"/>
    <col min="8" max="8" width="41.140625" customWidth="1"/>
    <col min="35" max="35" width="42.28515625" customWidth="1"/>
    <col min="36" max="36" width="48.42578125" customWidth="1"/>
    <col min="37" max="37" width="66.7109375" customWidth="1"/>
  </cols>
  <sheetData>
    <row r="1" spans="1:37" ht="83.1" customHeight="1" x14ac:dyDescent="0.25">
      <c r="A1" s="119" t="s">
        <v>421</v>
      </c>
      <c r="B1" s="120"/>
      <c r="C1" s="120"/>
      <c r="D1" s="120"/>
      <c r="E1" s="120"/>
      <c r="G1" s="120" t="s">
        <v>328</v>
      </c>
      <c r="H1" s="120"/>
      <c r="I1" s="120"/>
      <c r="J1" s="120"/>
      <c r="K1" s="120"/>
      <c r="L1" s="120"/>
      <c r="M1" s="120"/>
      <c r="N1" s="120"/>
      <c r="P1" s="119" t="s">
        <v>330</v>
      </c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I1" s="116" t="s">
        <v>310</v>
      </c>
      <c r="AJ1" s="117"/>
      <c r="AK1" s="118"/>
    </row>
    <row r="33" spans="1:12" ht="42.6" customHeight="1" x14ac:dyDescent="0.25">
      <c r="A33" s="116" t="s">
        <v>329</v>
      </c>
      <c r="B33" s="117"/>
      <c r="C33" s="118"/>
      <c r="F33" s="116" t="s">
        <v>417</v>
      </c>
      <c r="G33" s="117"/>
      <c r="H33" s="117"/>
      <c r="I33" s="117"/>
      <c r="J33" s="117"/>
      <c r="K33" s="117"/>
      <c r="L33" s="117"/>
    </row>
  </sheetData>
  <mergeCells count="6">
    <mergeCell ref="AI1:AK1"/>
    <mergeCell ref="P1:AE1"/>
    <mergeCell ref="A1:E1"/>
    <mergeCell ref="G1:N1"/>
    <mergeCell ref="A33:C33"/>
    <mergeCell ref="F33:L3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1412-D6F6-4C33-BE23-573808AF6A8E}">
  <dimension ref="A1:X61"/>
  <sheetViews>
    <sheetView workbookViewId="0">
      <selection activeCell="J58" sqref="J58"/>
    </sheetView>
  </sheetViews>
  <sheetFormatPr defaultRowHeight="15" x14ac:dyDescent="0.25"/>
  <cols>
    <col min="1" max="1" width="9.5703125" bestFit="1" customWidth="1"/>
    <col min="2" max="2" width="52.42578125" bestFit="1" customWidth="1"/>
    <col min="3" max="3" width="9.5703125" bestFit="1" customWidth="1"/>
    <col min="4" max="4" width="6.28515625" customWidth="1"/>
    <col min="5" max="5" width="61.140625" bestFit="1" customWidth="1"/>
    <col min="6" max="6" width="15.5703125" bestFit="1" customWidth="1"/>
    <col min="7" max="7" width="7.85546875" bestFit="1" customWidth="1"/>
    <col min="8" max="8" width="8.85546875" bestFit="1" customWidth="1"/>
    <col min="9" max="10" width="9.140625" bestFit="1" customWidth="1"/>
  </cols>
  <sheetData>
    <row r="1" spans="1:10" ht="30" customHeight="1" x14ac:dyDescent="0.25">
      <c r="A1" s="82" t="s">
        <v>331</v>
      </c>
      <c r="B1" s="83" t="s">
        <v>332</v>
      </c>
      <c r="C1" s="83" t="s">
        <v>333</v>
      </c>
      <c r="D1" s="83" t="s">
        <v>42</v>
      </c>
      <c r="E1" s="83" t="s">
        <v>334</v>
      </c>
      <c r="F1" s="83" t="s">
        <v>69</v>
      </c>
      <c r="G1" s="83" t="s">
        <v>335</v>
      </c>
      <c r="H1" s="83" t="s">
        <v>68</v>
      </c>
      <c r="I1" s="83" t="s">
        <v>336</v>
      </c>
      <c r="J1" s="84" t="s">
        <v>337</v>
      </c>
    </row>
    <row r="2" spans="1:10" x14ac:dyDescent="0.25">
      <c r="A2" s="81" t="s">
        <v>338</v>
      </c>
      <c r="B2" s="81" t="s">
        <v>339</v>
      </c>
      <c r="C2" s="81" t="s">
        <v>338</v>
      </c>
      <c r="D2" s="81" t="s">
        <v>332</v>
      </c>
      <c r="E2" s="81" t="s">
        <v>339</v>
      </c>
      <c r="F2" s="81" t="s">
        <v>9</v>
      </c>
      <c r="G2" s="81" t="s">
        <v>340</v>
      </c>
      <c r="H2" s="81" t="s">
        <v>341</v>
      </c>
      <c r="I2" s="85">
        <v>46288</v>
      </c>
      <c r="J2" s="85">
        <v>46290</v>
      </c>
    </row>
    <row r="3" spans="1:10" x14ac:dyDescent="0.25">
      <c r="A3" s="81" t="s">
        <v>338</v>
      </c>
      <c r="B3" s="81" t="s">
        <v>339</v>
      </c>
      <c r="C3" s="81" t="s">
        <v>342</v>
      </c>
      <c r="D3" s="81" t="s">
        <v>20</v>
      </c>
      <c r="E3" s="81" t="s">
        <v>343</v>
      </c>
      <c r="F3" s="81" t="s">
        <v>9</v>
      </c>
      <c r="G3" s="81" t="s">
        <v>344</v>
      </c>
      <c r="H3" s="81" t="s">
        <v>341</v>
      </c>
      <c r="I3" s="85">
        <v>46288</v>
      </c>
      <c r="J3" s="85">
        <v>46290</v>
      </c>
    </row>
    <row r="4" spans="1:10" x14ac:dyDescent="0.25">
      <c r="A4" s="81" t="s">
        <v>338</v>
      </c>
      <c r="B4" s="81" t="s">
        <v>339</v>
      </c>
      <c r="C4" s="81" t="s">
        <v>345</v>
      </c>
      <c r="D4" s="81" t="s">
        <v>346</v>
      </c>
      <c r="E4" s="81" t="s">
        <v>347</v>
      </c>
      <c r="F4" s="81" t="s">
        <v>9</v>
      </c>
      <c r="G4" s="81" t="s">
        <v>344</v>
      </c>
      <c r="H4" s="81" t="s">
        <v>341</v>
      </c>
      <c r="I4" s="85">
        <v>46288</v>
      </c>
      <c r="J4" s="85">
        <v>46290</v>
      </c>
    </row>
    <row r="5" spans="1:10" x14ac:dyDescent="0.25">
      <c r="A5" s="81" t="s">
        <v>338</v>
      </c>
      <c r="B5" s="81" t="s">
        <v>339</v>
      </c>
      <c r="C5" s="81" t="s">
        <v>348</v>
      </c>
      <c r="D5" s="81" t="s">
        <v>20</v>
      </c>
      <c r="E5" s="81" t="s">
        <v>349</v>
      </c>
      <c r="F5" s="81" t="s">
        <v>350</v>
      </c>
      <c r="G5" s="81" t="s">
        <v>344</v>
      </c>
      <c r="H5" s="81" t="s">
        <v>341</v>
      </c>
      <c r="I5" s="85">
        <v>46288</v>
      </c>
      <c r="J5" s="85">
        <v>46290</v>
      </c>
    </row>
    <row r="6" spans="1:10" x14ac:dyDescent="0.25">
      <c r="A6" s="81" t="s">
        <v>338</v>
      </c>
      <c r="B6" s="81" t="s">
        <v>339</v>
      </c>
      <c r="C6" s="81" t="s">
        <v>351</v>
      </c>
      <c r="D6" s="81" t="s">
        <v>346</v>
      </c>
      <c r="E6" s="81" t="s">
        <v>352</v>
      </c>
      <c r="F6" s="81" t="s">
        <v>9</v>
      </c>
      <c r="G6" s="81" t="s">
        <v>340</v>
      </c>
      <c r="H6" s="81" t="s">
        <v>341</v>
      </c>
      <c r="I6" s="85">
        <v>46288</v>
      </c>
      <c r="J6" s="85">
        <v>46290</v>
      </c>
    </row>
    <row r="7" spans="1:10" x14ac:dyDescent="0.25">
      <c r="A7" s="81" t="s">
        <v>338</v>
      </c>
      <c r="B7" s="81" t="s">
        <v>339</v>
      </c>
      <c r="C7" s="81" t="s">
        <v>353</v>
      </c>
      <c r="D7" s="81" t="s">
        <v>346</v>
      </c>
      <c r="E7" s="81" t="s">
        <v>354</v>
      </c>
      <c r="F7" s="81" t="s">
        <v>355</v>
      </c>
      <c r="G7" s="81" t="s">
        <v>340</v>
      </c>
      <c r="H7" s="81" t="s">
        <v>341</v>
      </c>
      <c r="I7" s="85">
        <v>46288</v>
      </c>
      <c r="J7" s="85">
        <v>46290</v>
      </c>
    </row>
    <row r="8" spans="1:10" x14ac:dyDescent="0.25">
      <c r="A8" s="81" t="s">
        <v>338</v>
      </c>
      <c r="B8" s="81" t="s">
        <v>339</v>
      </c>
      <c r="C8" s="81" t="s">
        <v>356</v>
      </c>
      <c r="D8" s="81" t="s">
        <v>20</v>
      </c>
      <c r="E8" s="81" t="s">
        <v>357</v>
      </c>
      <c r="F8" s="81" t="s">
        <v>350</v>
      </c>
      <c r="G8" s="81" t="s">
        <v>340</v>
      </c>
      <c r="H8" s="81" t="s">
        <v>341</v>
      </c>
      <c r="I8" s="85">
        <v>46288</v>
      </c>
      <c r="J8" s="85">
        <v>46290</v>
      </c>
    </row>
    <row r="9" spans="1:10" x14ac:dyDescent="0.25">
      <c r="A9" s="81" t="s">
        <v>338</v>
      </c>
      <c r="B9" s="81" t="s">
        <v>339</v>
      </c>
      <c r="C9" s="81" t="s">
        <v>358</v>
      </c>
      <c r="D9" s="81" t="s">
        <v>20</v>
      </c>
      <c r="E9" s="81" t="s">
        <v>359</v>
      </c>
      <c r="F9" s="81" t="s">
        <v>9</v>
      </c>
      <c r="G9" s="81" t="s">
        <v>360</v>
      </c>
      <c r="H9" s="81" t="s">
        <v>361</v>
      </c>
      <c r="I9" s="85">
        <v>46288</v>
      </c>
      <c r="J9" s="85">
        <v>46290</v>
      </c>
    </row>
    <row r="10" spans="1:10" x14ac:dyDescent="0.25">
      <c r="A10" s="81" t="s">
        <v>362</v>
      </c>
      <c r="B10" s="81" t="s">
        <v>363</v>
      </c>
      <c r="C10" s="81" t="s">
        <v>362</v>
      </c>
      <c r="D10" s="81" t="s">
        <v>332</v>
      </c>
      <c r="E10" s="81" t="s">
        <v>363</v>
      </c>
      <c r="F10" s="81" t="s">
        <v>9</v>
      </c>
      <c r="G10" s="81" t="s">
        <v>340</v>
      </c>
      <c r="H10" s="81" t="s">
        <v>341</v>
      </c>
      <c r="I10" s="85">
        <v>46288</v>
      </c>
      <c r="J10" s="85">
        <v>46290</v>
      </c>
    </row>
    <row r="11" spans="1:10" x14ac:dyDescent="0.25">
      <c r="A11" s="81" t="s">
        <v>362</v>
      </c>
      <c r="B11" s="81" t="s">
        <v>363</v>
      </c>
      <c r="C11" s="81" t="s">
        <v>364</v>
      </c>
      <c r="D11" s="81" t="s">
        <v>20</v>
      </c>
      <c r="E11" s="81" t="s">
        <v>365</v>
      </c>
      <c r="F11" s="81" t="s">
        <v>350</v>
      </c>
      <c r="G11" s="81" t="s">
        <v>366</v>
      </c>
      <c r="H11" s="81" t="s">
        <v>341</v>
      </c>
      <c r="I11" s="85">
        <v>46288</v>
      </c>
      <c r="J11" s="85">
        <v>46290</v>
      </c>
    </row>
    <row r="12" spans="1:10" x14ac:dyDescent="0.25">
      <c r="A12" s="81" t="s">
        <v>362</v>
      </c>
      <c r="B12" s="81" t="s">
        <v>363</v>
      </c>
      <c r="C12" s="81" t="s">
        <v>367</v>
      </c>
      <c r="D12" s="81" t="s">
        <v>346</v>
      </c>
      <c r="E12" s="81" t="s">
        <v>368</v>
      </c>
      <c r="F12" s="81" t="s">
        <v>369</v>
      </c>
      <c r="G12" s="81" t="s">
        <v>366</v>
      </c>
      <c r="H12" s="81" t="s">
        <v>341</v>
      </c>
      <c r="I12" s="85">
        <v>46288</v>
      </c>
      <c r="J12" s="85">
        <v>46290</v>
      </c>
    </row>
    <row r="13" spans="1:10" x14ac:dyDescent="0.25">
      <c r="A13" s="81" t="s">
        <v>362</v>
      </c>
      <c r="B13" s="81" t="s">
        <v>363</v>
      </c>
      <c r="C13" s="81" t="s">
        <v>370</v>
      </c>
      <c r="D13" s="81" t="s">
        <v>346</v>
      </c>
      <c r="E13" s="81" t="s">
        <v>371</v>
      </c>
      <c r="F13" s="81" t="s">
        <v>369</v>
      </c>
      <c r="G13" s="81" t="s">
        <v>366</v>
      </c>
      <c r="H13" s="81" t="s">
        <v>341</v>
      </c>
      <c r="I13" s="85">
        <v>46288</v>
      </c>
      <c r="J13" s="85">
        <v>46290</v>
      </c>
    </row>
    <row r="14" spans="1:10" x14ac:dyDescent="0.25">
      <c r="A14" s="81" t="s">
        <v>362</v>
      </c>
      <c r="B14" s="81" t="s">
        <v>363</v>
      </c>
      <c r="C14" s="81" t="s">
        <v>372</v>
      </c>
      <c r="D14" s="81" t="s">
        <v>346</v>
      </c>
      <c r="E14" s="81" t="s">
        <v>373</v>
      </c>
      <c r="F14" s="81" t="s">
        <v>374</v>
      </c>
      <c r="G14" s="81" t="s">
        <v>344</v>
      </c>
      <c r="H14" s="81" t="s">
        <v>341</v>
      </c>
      <c r="I14" s="85">
        <v>46288</v>
      </c>
      <c r="J14" s="85">
        <v>46290</v>
      </c>
    </row>
    <row r="15" spans="1:10" x14ac:dyDescent="0.25">
      <c r="A15" s="81" t="s">
        <v>362</v>
      </c>
      <c r="B15" s="81" t="s">
        <v>363</v>
      </c>
      <c r="C15" s="81" t="s">
        <v>375</v>
      </c>
      <c r="D15" s="81" t="s">
        <v>346</v>
      </c>
      <c r="E15" s="81" t="s">
        <v>376</v>
      </c>
      <c r="F15" s="81" t="s">
        <v>369</v>
      </c>
      <c r="G15" s="81" t="s">
        <v>344</v>
      </c>
      <c r="H15" s="81" t="s">
        <v>341</v>
      </c>
      <c r="I15" s="85">
        <v>46288</v>
      </c>
      <c r="J15" s="85">
        <v>46290</v>
      </c>
    </row>
    <row r="16" spans="1:10" x14ac:dyDescent="0.25">
      <c r="A16" s="81" t="s">
        <v>362</v>
      </c>
      <c r="B16" s="81" t="s">
        <v>363</v>
      </c>
      <c r="C16" s="81" t="s">
        <v>377</v>
      </c>
      <c r="D16" s="81" t="s">
        <v>346</v>
      </c>
      <c r="E16" s="81" t="s">
        <v>378</v>
      </c>
      <c r="F16" s="81" t="s">
        <v>9</v>
      </c>
      <c r="G16" s="81" t="s">
        <v>344</v>
      </c>
      <c r="H16" s="81" t="s">
        <v>341</v>
      </c>
      <c r="I16" s="85">
        <v>46288</v>
      </c>
      <c r="J16" s="85">
        <v>46290</v>
      </c>
    </row>
    <row r="17" spans="1:10" x14ac:dyDescent="0.25">
      <c r="A17" s="81" t="s">
        <v>362</v>
      </c>
      <c r="B17" s="81" t="s">
        <v>363</v>
      </c>
      <c r="C17" s="81" t="s">
        <v>379</v>
      </c>
      <c r="D17" s="81" t="s">
        <v>20</v>
      </c>
      <c r="E17" s="81" t="s">
        <v>380</v>
      </c>
      <c r="F17" s="81" t="s">
        <v>350</v>
      </c>
      <c r="G17" s="81" t="s">
        <v>344</v>
      </c>
      <c r="H17" s="81" t="s">
        <v>341</v>
      </c>
      <c r="I17" s="85">
        <v>46288</v>
      </c>
      <c r="J17" s="85">
        <v>46290</v>
      </c>
    </row>
    <row r="18" spans="1:10" x14ac:dyDescent="0.25">
      <c r="A18" s="81" t="s">
        <v>362</v>
      </c>
      <c r="B18" s="81" t="s">
        <v>363</v>
      </c>
      <c r="C18" s="81" t="s">
        <v>381</v>
      </c>
      <c r="D18" s="81" t="s">
        <v>346</v>
      </c>
      <c r="E18" s="81" t="s">
        <v>382</v>
      </c>
      <c r="F18" s="81" t="s">
        <v>369</v>
      </c>
      <c r="G18" s="81" t="s">
        <v>340</v>
      </c>
      <c r="H18" s="81" t="s">
        <v>341</v>
      </c>
      <c r="I18" s="85">
        <v>46288</v>
      </c>
      <c r="J18" s="85">
        <v>46290</v>
      </c>
    </row>
    <row r="19" spans="1:10" x14ac:dyDescent="0.25">
      <c r="A19" s="81" t="s">
        <v>362</v>
      </c>
      <c r="B19" s="81" t="s">
        <v>363</v>
      </c>
      <c r="C19" s="81" t="s">
        <v>383</v>
      </c>
      <c r="D19" s="81" t="s">
        <v>346</v>
      </c>
      <c r="E19" s="81" t="s">
        <v>384</v>
      </c>
      <c r="F19" s="81" t="s">
        <v>9</v>
      </c>
      <c r="G19" s="81" t="s">
        <v>340</v>
      </c>
      <c r="H19" s="81" t="s">
        <v>341</v>
      </c>
      <c r="I19" s="85">
        <v>46288</v>
      </c>
      <c r="J19" s="85">
        <v>46290</v>
      </c>
    </row>
    <row r="20" spans="1:10" x14ac:dyDescent="0.25">
      <c r="A20" s="81" t="s">
        <v>362</v>
      </c>
      <c r="B20" s="81" t="s">
        <v>363</v>
      </c>
      <c r="C20" s="81" t="s">
        <v>385</v>
      </c>
      <c r="D20" s="81" t="s">
        <v>346</v>
      </c>
      <c r="E20" s="81" t="s">
        <v>386</v>
      </c>
      <c r="F20" s="81" t="s">
        <v>369</v>
      </c>
      <c r="G20" s="81" t="s">
        <v>340</v>
      </c>
      <c r="H20" s="81" t="s">
        <v>341</v>
      </c>
      <c r="I20" s="85">
        <v>46288</v>
      </c>
      <c r="J20" s="85">
        <v>46290</v>
      </c>
    </row>
    <row r="21" spans="1:10" x14ac:dyDescent="0.25">
      <c r="A21" s="81" t="s">
        <v>362</v>
      </c>
      <c r="B21" s="81" t="s">
        <v>363</v>
      </c>
      <c r="C21" s="81" t="s">
        <v>387</v>
      </c>
      <c r="D21" s="81" t="s">
        <v>346</v>
      </c>
      <c r="E21" s="81" t="s">
        <v>388</v>
      </c>
      <c r="F21" s="81" t="s">
        <v>355</v>
      </c>
      <c r="G21" s="81" t="s">
        <v>340</v>
      </c>
      <c r="H21" s="81" t="s">
        <v>341</v>
      </c>
      <c r="I21" s="85">
        <v>46288</v>
      </c>
      <c r="J21" s="85">
        <v>46290</v>
      </c>
    </row>
    <row r="22" spans="1:10" x14ac:dyDescent="0.25">
      <c r="A22" s="81" t="s">
        <v>362</v>
      </c>
      <c r="B22" s="81" t="s">
        <v>363</v>
      </c>
      <c r="C22" s="81" t="s">
        <v>389</v>
      </c>
      <c r="D22" s="81" t="s">
        <v>20</v>
      </c>
      <c r="E22" s="81" t="s">
        <v>390</v>
      </c>
      <c r="F22" s="81" t="s">
        <v>350</v>
      </c>
      <c r="G22" s="81" t="s">
        <v>340</v>
      </c>
      <c r="H22" s="81" t="s">
        <v>341</v>
      </c>
      <c r="I22" s="85">
        <v>46288</v>
      </c>
      <c r="J22" s="85">
        <v>46290</v>
      </c>
    </row>
    <row r="23" spans="1:10" x14ac:dyDescent="0.25">
      <c r="A23" s="81" t="s">
        <v>362</v>
      </c>
      <c r="B23" s="81" t="s">
        <v>363</v>
      </c>
      <c r="C23" s="81" t="s">
        <v>391</v>
      </c>
      <c r="D23" s="81" t="s">
        <v>20</v>
      </c>
      <c r="E23" s="81" t="s">
        <v>392</v>
      </c>
      <c r="F23" s="81" t="s">
        <v>350</v>
      </c>
      <c r="G23" s="81" t="s">
        <v>340</v>
      </c>
      <c r="H23" s="81" t="s">
        <v>341</v>
      </c>
      <c r="I23" s="85">
        <v>46288</v>
      </c>
      <c r="J23" s="85">
        <v>46290</v>
      </c>
    </row>
    <row r="24" spans="1:10" x14ac:dyDescent="0.25">
      <c r="A24" s="81" t="s">
        <v>362</v>
      </c>
      <c r="B24" s="81" t="s">
        <v>363</v>
      </c>
      <c r="C24" s="81" t="s">
        <v>393</v>
      </c>
      <c r="D24" s="81" t="s">
        <v>346</v>
      </c>
      <c r="E24" s="81" t="s">
        <v>394</v>
      </c>
      <c r="F24" s="81" t="s">
        <v>369</v>
      </c>
      <c r="G24" s="81" t="s">
        <v>340</v>
      </c>
      <c r="H24" s="81" t="s">
        <v>341</v>
      </c>
      <c r="I24" s="85">
        <v>46288</v>
      </c>
      <c r="J24" s="85">
        <v>46290</v>
      </c>
    </row>
    <row r="25" spans="1:10" x14ac:dyDescent="0.25">
      <c r="A25" s="81" t="s">
        <v>362</v>
      </c>
      <c r="B25" s="81" t="s">
        <v>363</v>
      </c>
      <c r="C25" s="81" t="s">
        <v>395</v>
      </c>
      <c r="D25" s="81" t="s">
        <v>20</v>
      </c>
      <c r="E25" s="81" t="s">
        <v>396</v>
      </c>
      <c r="F25" s="81" t="s">
        <v>9</v>
      </c>
      <c r="G25" s="81" t="s">
        <v>340</v>
      </c>
      <c r="H25" s="81" t="s">
        <v>341</v>
      </c>
      <c r="I25" s="85">
        <v>46288</v>
      </c>
      <c r="J25" s="85">
        <v>46290</v>
      </c>
    </row>
    <row r="26" spans="1:10" x14ac:dyDescent="0.25">
      <c r="A26" s="81" t="s">
        <v>362</v>
      </c>
      <c r="B26" s="81" t="s">
        <v>363</v>
      </c>
      <c r="C26" s="81" t="s">
        <v>397</v>
      </c>
      <c r="D26" s="81" t="s">
        <v>20</v>
      </c>
      <c r="E26" s="81" t="s">
        <v>398</v>
      </c>
      <c r="F26" s="81" t="s">
        <v>9</v>
      </c>
      <c r="G26" s="81" t="s">
        <v>340</v>
      </c>
      <c r="H26" s="81" t="s">
        <v>341</v>
      </c>
      <c r="I26" s="85">
        <v>46288</v>
      </c>
      <c r="J26" s="85">
        <v>46290</v>
      </c>
    </row>
    <row r="27" spans="1:10" x14ac:dyDescent="0.25">
      <c r="A27" s="81" t="s">
        <v>362</v>
      </c>
      <c r="B27" s="81" t="s">
        <v>363</v>
      </c>
      <c r="C27" s="81" t="s">
        <v>399</v>
      </c>
      <c r="D27" s="81" t="s">
        <v>346</v>
      </c>
      <c r="E27" s="81" t="s">
        <v>400</v>
      </c>
      <c r="F27" s="81" t="s">
        <v>369</v>
      </c>
      <c r="G27" s="81" t="s">
        <v>340</v>
      </c>
      <c r="H27" s="81" t="s">
        <v>361</v>
      </c>
      <c r="I27" s="85">
        <v>46288</v>
      </c>
      <c r="J27" s="85">
        <v>46290</v>
      </c>
    </row>
    <row r="28" spans="1:10" x14ac:dyDescent="0.25">
      <c r="A28" s="81" t="s">
        <v>362</v>
      </c>
      <c r="B28" s="81" t="s">
        <v>363</v>
      </c>
      <c r="C28" s="81" t="s">
        <v>401</v>
      </c>
      <c r="D28" s="81" t="s">
        <v>346</v>
      </c>
      <c r="E28" s="81" t="s">
        <v>402</v>
      </c>
      <c r="F28" s="81" t="s">
        <v>369</v>
      </c>
      <c r="G28" s="81" t="s">
        <v>340</v>
      </c>
      <c r="H28" s="81" t="s">
        <v>361</v>
      </c>
      <c r="I28" s="85">
        <v>46288</v>
      </c>
      <c r="J28" s="85">
        <v>46290</v>
      </c>
    </row>
    <row r="29" spans="1:10" x14ac:dyDescent="0.25">
      <c r="A29" s="81" t="s">
        <v>403</v>
      </c>
      <c r="B29" s="81" t="s">
        <v>404</v>
      </c>
      <c r="C29" s="81" t="s">
        <v>403</v>
      </c>
      <c r="D29" s="81" t="s">
        <v>332</v>
      </c>
      <c r="E29" s="81" t="s">
        <v>404</v>
      </c>
      <c r="F29" s="81" t="s">
        <v>9</v>
      </c>
      <c r="G29" s="81" t="s">
        <v>340</v>
      </c>
      <c r="H29" s="81" t="s">
        <v>341</v>
      </c>
      <c r="I29" s="85">
        <v>46288</v>
      </c>
      <c r="J29" s="85">
        <v>46290</v>
      </c>
    </row>
    <row r="30" spans="1:10" x14ac:dyDescent="0.25">
      <c r="A30" s="81" t="s">
        <v>403</v>
      </c>
      <c r="B30" s="81" t="s">
        <v>404</v>
      </c>
      <c r="C30" s="81" t="s">
        <v>405</v>
      </c>
      <c r="D30" s="81" t="s">
        <v>346</v>
      </c>
      <c r="E30" s="81" t="s">
        <v>406</v>
      </c>
      <c r="F30" s="81" t="s">
        <v>374</v>
      </c>
      <c r="G30" s="81" t="s">
        <v>344</v>
      </c>
      <c r="H30" s="81" t="s">
        <v>341</v>
      </c>
      <c r="I30" s="85">
        <v>46288</v>
      </c>
      <c r="J30" s="85">
        <v>46290</v>
      </c>
    </row>
    <row r="31" spans="1:10" x14ac:dyDescent="0.25">
      <c r="A31" s="81" t="s">
        <v>403</v>
      </c>
      <c r="B31" s="81" t="s">
        <v>404</v>
      </c>
      <c r="C31" s="81" t="s">
        <v>407</v>
      </c>
      <c r="D31" s="81" t="s">
        <v>346</v>
      </c>
      <c r="E31" s="81" t="s">
        <v>408</v>
      </c>
      <c r="F31" s="81" t="s">
        <v>374</v>
      </c>
      <c r="G31" s="81" t="s">
        <v>344</v>
      </c>
      <c r="H31" s="81" t="s">
        <v>341</v>
      </c>
      <c r="I31" s="85">
        <v>46288</v>
      </c>
      <c r="J31" s="85">
        <v>46290</v>
      </c>
    </row>
    <row r="32" spans="1:10" x14ac:dyDescent="0.25">
      <c r="A32" s="81" t="s">
        <v>403</v>
      </c>
      <c r="B32" s="81" t="s">
        <v>404</v>
      </c>
      <c r="C32" s="81" t="s">
        <v>409</v>
      </c>
      <c r="D32" s="81" t="s">
        <v>346</v>
      </c>
      <c r="E32" s="81" t="s">
        <v>410</v>
      </c>
      <c r="F32" s="81" t="s">
        <v>369</v>
      </c>
      <c r="G32" s="81" t="s">
        <v>344</v>
      </c>
      <c r="H32" s="81" t="s">
        <v>341</v>
      </c>
      <c r="I32" s="85">
        <v>46288</v>
      </c>
      <c r="J32" s="85">
        <v>46290</v>
      </c>
    </row>
    <row r="33" spans="1:24" x14ac:dyDescent="0.25">
      <c r="A33" s="81" t="s">
        <v>403</v>
      </c>
      <c r="B33" s="81" t="s">
        <v>404</v>
      </c>
      <c r="C33" s="81" t="s">
        <v>411</v>
      </c>
      <c r="D33" s="81" t="s">
        <v>346</v>
      </c>
      <c r="E33" s="81" t="s">
        <v>412</v>
      </c>
      <c r="F33" s="81" t="s">
        <v>9</v>
      </c>
      <c r="G33" s="81" t="s">
        <v>344</v>
      </c>
      <c r="H33" s="81" t="s">
        <v>341</v>
      </c>
      <c r="I33" s="85">
        <v>46288</v>
      </c>
      <c r="J33" s="85">
        <v>46290</v>
      </c>
    </row>
    <row r="34" spans="1:24" x14ac:dyDescent="0.25">
      <c r="A34" s="81" t="s">
        <v>403</v>
      </c>
      <c r="B34" s="81" t="s">
        <v>404</v>
      </c>
      <c r="C34" s="81" t="s">
        <v>413</v>
      </c>
      <c r="D34" s="81" t="s">
        <v>346</v>
      </c>
      <c r="E34" s="81" t="s">
        <v>414</v>
      </c>
      <c r="F34" s="81" t="s">
        <v>369</v>
      </c>
      <c r="G34" s="81" t="s">
        <v>340</v>
      </c>
      <c r="H34" s="81" t="s">
        <v>341</v>
      </c>
      <c r="I34" s="85">
        <v>46288</v>
      </c>
      <c r="J34" s="85">
        <v>46290</v>
      </c>
    </row>
    <row r="35" spans="1:24" x14ac:dyDescent="0.25">
      <c r="A35" s="81" t="s">
        <v>403</v>
      </c>
      <c r="B35" s="81" t="s">
        <v>404</v>
      </c>
      <c r="C35" s="81" t="s">
        <v>415</v>
      </c>
      <c r="D35" s="81" t="s">
        <v>346</v>
      </c>
      <c r="E35" s="81" t="s">
        <v>414</v>
      </c>
      <c r="F35" s="81" t="s">
        <v>9</v>
      </c>
      <c r="G35" s="81" t="s">
        <v>340</v>
      </c>
      <c r="H35" s="81" t="s">
        <v>341</v>
      </c>
      <c r="I35" s="85">
        <v>46288</v>
      </c>
      <c r="J35" s="85">
        <v>46290</v>
      </c>
    </row>
    <row r="42" spans="1:24" ht="14.45" customHeight="1" x14ac:dyDescent="0.25">
      <c r="A42" s="121" t="s">
        <v>418</v>
      </c>
      <c r="B42" s="121"/>
      <c r="C42" s="121"/>
      <c r="D42" s="121"/>
      <c r="E42" s="121"/>
      <c r="F42" s="121"/>
      <c r="G42" s="121"/>
      <c r="I42" s="122" t="s">
        <v>419</v>
      </c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</row>
    <row r="43" spans="1:24" x14ac:dyDescent="0.25">
      <c r="A43" s="121"/>
      <c r="B43" s="121"/>
      <c r="C43" s="121"/>
      <c r="D43" s="121"/>
      <c r="E43" s="121"/>
      <c r="F43" s="121"/>
      <c r="G43" s="121"/>
      <c r="I43" s="122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</row>
    <row r="60" spans="9:24" ht="14.45" customHeight="1" x14ac:dyDescent="0.25">
      <c r="I60" s="121" t="s">
        <v>420</v>
      </c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</row>
    <row r="61" spans="9:24" x14ac:dyDescent="0.25"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</row>
  </sheetData>
  <mergeCells count="3">
    <mergeCell ref="A42:G43"/>
    <mergeCell ref="I42:X43"/>
    <mergeCell ref="I60:X6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1919-2543-40B0-86E7-ADC6C70417C2}">
  <dimension ref="A1:H145"/>
  <sheetViews>
    <sheetView workbookViewId="0">
      <selection activeCell="H4" sqref="H4"/>
    </sheetView>
  </sheetViews>
  <sheetFormatPr defaultRowHeight="15" x14ac:dyDescent="0.25"/>
  <cols>
    <col min="1" max="1" width="17.7109375" bestFit="1" customWidth="1"/>
    <col min="2" max="2" width="7.140625" bestFit="1" customWidth="1"/>
    <col min="3" max="3" width="8.85546875" bestFit="1" customWidth="1"/>
    <col min="4" max="4" width="33.85546875" bestFit="1" customWidth="1"/>
    <col min="5" max="5" width="69.7109375" bestFit="1" customWidth="1"/>
    <col min="8" max="8" width="122.85546875" bestFit="1" customWidth="1"/>
  </cols>
  <sheetData>
    <row r="1" spans="1:8" ht="14.45" customHeight="1" x14ac:dyDescent="0.25">
      <c r="A1" s="126" t="s">
        <v>54</v>
      </c>
      <c r="B1" s="126"/>
      <c r="C1" s="126"/>
      <c r="D1" s="126"/>
      <c r="E1" s="126"/>
      <c r="H1" s="1"/>
    </row>
    <row r="3" spans="1:8" x14ac:dyDescent="0.25">
      <c r="A3" s="1" t="s">
        <v>39</v>
      </c>
      <c r="B3" s="124" t="s">
        <v>429</v>
      </c>
      <c r="C3" s="125"/>
      <c r="D3" s="125"/>
      <c r="E3" s="125"/>
    </row>
    <row r="4" spans="1:8" x14ac:dyDescent="0.25">
      <c r="A4" s="1" t="s">
        <v>40</v>
      </c>
      <c r="B4" s="124" t="s">
        <v>430</v>
      </c>
      <c r="C4" s="125"/>
      <c r="D4" s="125"/>
      <c r="E4" s="125"/>
    </row>
    <row r="5" spans="1:8" x14ac:dyDescent="0.25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</row>
    <row r="6" spans="1:8" x14ac:dyDescent="0.25">
      <c r="A6" t="s">
        <v>431</v>
      </c>
      <c r="B6" t="s">
        <v>48</v>
      </c>
      <c r="C6" t="s">
        <v>432</v>
      </c>
      <c r="D6" t="s">
        <v>47</v>
      </c>
      <c r="E6" t="s">
        <v>433</v>
      </c>
    </row>
    <row r="7" spans="1:8" x14ac:dyDescent="0.25">
      <c r="A7" t="s">
        <v>434</v>
      </c>
      <c r="B7" t="s">
        <v>48</v>
      </c>
      <c r="C7" t="s">
        <v>46</v>
      </c>
      <c r="D7" t="s">
        <v>435</v>
      </c>
      <c r="E7" t="s">
        <v>436</v>
      </c>
    </row>
    <row r="8" spans="1:8" x14ac:dyDescent="0.25">
      <c r="A8" t="s">
        <v>437</v>
      </c>
      <c r="B8" t="s">
        <v>48</v>
      </c>
      <c r="C8" t="s">
        <v>46</v>
      </c>
      <c r="E8" t="s">
        <v>438</v>
      </c>
    </row>
    <row r="9" spans="1:8" x14ac:dyDescent="0.25">
      <c r="A9" t="s">
        <v>439</v>
      </c>
      <c r="B9" t="s">
        <v>48</v>
      </c>
      <c r="D9" t="s">
        <v>440</v>
      </c>
      <c r="E9" t="s">
        <v>441</v>
      </c>
    </row>
    <row r="10" spans="1:8" x14ac:dyDescent="0.25">
      <c r="A10" t="s">
        <v>442</v>
      </c>
      <c r="B10" t="s">
        <v>48</v>
      </c>
      <c r="D10" t="s">
        <v>443</v>
      </c>
      <c r="E10" t="s">
        <v>444</v>
      </c>
    </row>
    <row r="11" spans="1:8" x14ac:dyDescent="0.25">
      <c r="A11" t="s">
        <v>445</v>
      </c>
      <c r="B11" t="s">
        <v>48</v>
      </c>
      <c r="E11" t="s">
        <v>446</v>
      </c>
    </row>
    <row r="12" spans="1:8" x14ac:dyDescent="0.25">
      <c r="A12" t="s">
        <v>447</v>
      </c>
      <c r="B12" t="s">
        <v>48</v>
      </c>
      <c r="C12" t="s">
        <v>448</v>
      </c>
      <c r="D12" t="s">
        <v>449</v>
      </c>
      <c r="E12" t="s">
        <v>450</v>
      </c>
    </row>
    <row r="13" spans="1:8" x14ac:dyDescent="0.25">
      <c r="A13" t="s">
        <v>451</v>
      </c>
      <c r="B13" t="s">
        <v>51</v>
      </c>
      <c r="E13" t="s">
        <v>452</v>
      </c>
    </row>
    <row r="14" spans="1:8" x14ac:dyDescent="0.25">
      <c r="A14" t="s">
        <v>453</v>
      </c>
      <c r="B14" t="s">
        <v>48</v>
      </c>
      <c r="E14" t="s">
        <v>454</v>
      </c>
    </row>
    <row r="15" spans="1:8" x14ac:dyDescent="0.25">
      <c r="A15" t="s">
        <v>455</v>
      </c>
      <c r="B15" t="s">
        <v>48</v>
      </c>
      <c r="C15" t="s">
        <v>46</v>
      </c>
      <c r="D15" t="s">
        <v>456</v>
      </c>
      <c r="E15" t="s">
        <v>457</v>
      </c>
    </row>
    <row r="16" spans="1:8" x14ac:dyDescent="0.25">
      <c r="A16" t="s">
        <v>458</v>
      </c>
      <c r="B16" t="s">
        <v>459</v>
      </c>
      <c r="C16" t="s">
        <v>46</v>
      </c>
      <c r="E16" t="s">
        <v>460</v>
      </c>
    </row>
    <row r="17" spans="1:5" x14ac:dyDescent="0.25">
      <c r="A17" t="s">
        <v>461</v>
      </c>
      <c r="B17" t="s">
        <v>459</v>
      </c>
      <c r="C17" t="s">
        <v>46</v>
      </c>
      <c r="E17" t="s">
        <v>462</v>
      </c>
    </row>
    <row r="18" spans="1:5" x14ac:dyDescent="0.25">
      <c r="A18" t="s">
        <v>463</v>
      </c>
      <c r="B18" t="s">
        <v>464</v>
      </c>
      <c r="C18" t="s">
        <v>46</v>
      </c>
      <c r="E18" t="s">
        <v>465</v>
      </c>
    </row>
    <row r="19" spans="1:5" x14ac:dyDescent="0.25">
      <c r="A19" t="s">
        <v>466</v>
      </c>
      <c r="B19" t="s">
        <v>464</v>
      </c>
      <c r="C19" t="s">
        <v>46</v>
      </c>
      <c r="E19" t="s">
        <v>467</v>
      </c>
    </row>
    <row r="20" spans="1:5" x14ac:dyDescent="0.25">
      <c r="A20" t="s">
        <v>468</v>
      </c>
      <c r="B20" t="s">
        <v>48</v>
      </c>
      <c r="E20" t="s">
        <v>469</v>
      </c>
    </row>
    <row r="21" spans="1:5" x14ac:dyDescent="0.25">
      <c r="A21" t="s">
        <v>470</v>
      </c>
      <c r="B21" t="s">
        <v>471</v>
      </c>
      <c r="E21" t="s">
        <v>472</v>
      </c>
    </row>
    <row r="23" spans="1:5" x14ac:dyDescent="0.25">
      <c r="A23" s="1" t="s">
        <v>39</v>
      </c>
      <c r="B23" s="124" t="s">
        <v>473</v>
      </c>
      <c r="C23" s="125"/>
      <c r="D23" s="125"/>
      <c r="E23" s="125"/>
    </row>
    <row r="24" spans="1:5" x14ac:dyDescent="0.25">
      <c r="A24" s="1" t="s">
        <v>40</v>
      </c>
      <c r="B24" s="124" t="s">
        <v>474</v>
      </c>
      <c r="C24" s="125"/>
      <c r="D24" s="125"/>
      <c r="E24" s="125"/>
    </row>
    <row r="25" spans="1:5" x14ac:dyDescent="0.25">
      <c r="A25" s="1" t="s">
        <v>41</v>
      </c>
      <c r="B25" s="1" t="s">
        <v>42</v>
      </c>
      <c r="C25" s="1" t="s">
        <v>43</v>
      </c>
      <c r="D25" s="1" t="s">
        <v>44</v>
      </c>
      <c r="E25" s="1" t="s">
        <v>45</v>
      </c>
    </row>
    <row r="26" spans="1:5" x14ac:dyDescent="0.25">
      <c r="A26" t="s">
        <v>434</v>
      </c>
      <c r="B26" t="s">
        <v>48</v>
      </c>
      <c r="C26" t="s">
        <v>432</v>
      </c>
      <c r="D26" t="s">
        <v>47</v>
      </c>
      <c r="E26" t="s">
        <v>475</v>
      </c>
    </row>
    <row r="27" spans="1:5" x14ac:dyDescent="0.25">
      <c r="A27" t="s">
        <v>476</v>
      </c>
      <c r="B27" t="s">
        <v>48</v>
      </c>
      <c r="E27" t="s">
        <v>477</v>
      </c>
    </row>
    <row r="28" spans="1:5" x14ac:dyDescent="0.25">
      <c r="A28" t="s">
        <v>478</v>
      </c>
      <c r="B28" t="s">
        <v>48</v>
      </c>
      <c r="E28" t="s">
        <v>479</v>
      </c>
    </row>
    <row r="29" spans="1:5" x14ac:dyDescent="0.25">
      <c r="A29" t="s">
        <v>480</v>
      </c>
      <c r="B29" t="s">
        <v>48</v>
      </c>
      <c r="E29" t="s">
        <v>481</v>
      </c>
    </row>
    <row r="30" spans="1:5" x14ac:dyDescent="0.25">
      <c r="A30" t="s">
        <v>482</v>
      </c>
      <c r="B30" t="s">
        <v>464</v>
      </c>
      <c r="E30" t="s">
        <v>483</v>
      </c>
    </row>
    <row r="32" spans="1:5" x14ac:dyDescent="0.25">
      <c r="A32" s="1" t="s">
        <v>39</v>
      </c>
      <c r="B32" s="124" t="s">
        <v>484</v>
      </c>
      <c r="C32" s="125"/>
      <c r="D32" s="125"/>
      <c r="E32" s="125"/>
    </row>
    <row r="33" spans="1:5" x14ac:dyDescent="0.25">
      <c r="A33" s="1" t="s">
        <v>40</v>
      </c>
      <c r="B33" s="124" t="s">
        <v>485</v>
      </c>
      <c r="C33" s="125"/>
      <c r="D33" s="125"/>
      <c r="E33" s="125"/>
    </row>
    <row r="34" spans="1:5" x14ac:dyDescent="0.25">
      <c r="A34" s="1" t="s">
        <v>41</v>
      </c>
      <c r="B34" s="1" t="s">
        <v>42</v>
      </c>
      <c r="C34" s="1" t="s">
        <v>43</v>
      </c>
      <c r="D34" s="1" t="s">
        <v>44</v>
      </c>
      <c r="E34" s="1" t="s">
        <v>45</v>
      </c>
    </row>
    <row r="35" spans="1:5" x14ac:dyDescent="0.25">
      <c r="A35" t="s">
        <v>439</v>
      </c>
      <c r="B35" t="s">
        <v>48</v>
      </c>
      <c r="C35" t="s">
        <v>432</v>
      </c>
      <c r="D35" t="s">
        <v>47</v>
      </c>
      <c r="E35" t="s">
        <v>486</v>
      </c>
    </row>
    <row r="36" spans="1:5" x14ac:dyDescent="0.25">
      <c r="A36" t="s">
        <v>49</v>
      </c>
      <c r="B36" t="s">
        <v>48</v>
      </c>
      <c r="C36" t="s">
        <v>46</v>
      </c>
      <c r="E36" t="s">
        <v>50</v>
      </c>
    </row>
    <row r="38" spans="1:5" x14ac:dyDescent="0.25">
      <c r="A38" s="1" t="s">
        <v>39</v>
      </c>
      <c r="B38" s="124" t="s">
        <v>487</v>
      </c>
      <c r="C38" s="125"/>
      <c r="D38" s="125"/>
      <c r="E38" s="125"/>
    </row>
    <row r="39" spans="1:5" x14ac:dyDescent="0.25">
      <c r="A39" s="1" t="s">
        <v>40</v>
      </c>
      <c r="B39" s="124" t="s">
        <v>488</v>
      </c>
      <c r="C39" s="125"/>
      <c r="D39" s="125"/>
      <c r="E39" s="125"/>
    </row>
    <row r="40" spans="1:5" x14ac:dyDescent="0.25">
      <c r="A40" s="1" t="s">
        <v>41</v>
      </c>
      <c r="B40" s="1" t="s">
        <v>42</v>
      </c>
      <c r="C40" s="1" t="s">
        <v>43</v>
      </c>
      <c r="D40" s="1" t="s">
        <v>44</v>
      </c>
      <c r="E40" s="1" t="s">
        <v>45</v>
      </c>
    </row>
    <row r="41" spans="1:5" x14ac:dyDescent="0.25">
      <c r="A41" t="s">
        <v>442</v>
      </c>
      <c r="B41" t="s">
        <v>48</v>
      </c>
      <c r="C41" t="s">
        <v>432</v>
      </c>
      <c r="D41" t="s">
        <v>47</v>
      </c>
      <c r="E41" t="s">
        <v>489</v>
      </c>
    </row>
    <row r="42" spans="1:5" x14ac:dyDescent="0.25">
      <c r="A42" t="s">
        <v>490</v>
      </c>
      <c r="B42" t="s">
        <v>48</v>
      </c>
      <c r="C42" t="s">
        <v>46</v>
      </c>
      <c r="E42" t="s">
        <v>491</v>
      </c>
    </row>
    <row r="44" spans="1:5" x14ac:dyDescent="0.25">
      <c r="A44" s="1" t="s">
        <v>39</v>
      </c>
      <c r="B44" s="124" t="s">
        <v>492</v>
      </c>
      <c r="C44" s="125"/>
      <c r="D44" s="125"/>
      <c r="E44" s="125"/>
    </row>
    <row r="45" spans="1:5" x14ac:dyDescent="0.25">
      <c r="A45" s="1" t="s">
        <v>40</v>
      </c>
      <c r="B45" s="124" t="s">
        <v>493</v>
      </c>
      <c r="C45" s="125"/>
      <c r="D45" s="125"/>
      <c r="E45" s="125"/>
    </row>
    <row r="46" spans="1:5" x14ac:dyDescent="0.25">
      <c r="A46" s="1" t="s">
        <v>41</v>
      </c>
      <c r="B46" s="1" t="s">
        <v>42</v>
      </c>
      <c r="C46" s="1" t="s">
        <v>43</v>
      </c>
      <c r="D46" s="1" t="s">
        <v>44</v>
      </c>
      <c r="E46" s="1" t="s">
        <v>45</v>
      </c>
    </row>
    <row r="47" spans="1:5" x14ac:dyDescent="0.25">
      <c r="A47" t="s">
        <v>494</v>
      </c>
      <c r="B47" t="s">
        <v>48</v>
      </c>
      <c r="C47" t="s">
        <v>432</v>
      </c>
      <c r="D47" t="s">
        <v>47</v>
      </c>
      <c r="E47" t="s">
        <v>495</v>
      </c>
    </row>
    <row r="48" spans="1:5" x14ac:dyDescent="0.25">
      <c r="A48" t="s">
        <v>52</v>
      </c>
      <c r="B48" t="s">
        <v>48</v>
      </c>
      <c r="C48" t="s">
        <v>46</v>
      </c>
      <c r="D48" t="s">
        <v>496</v>
      </c>
      <c r="E48" t="s">
        <v>497</v>
      </c>
    </row>
    <row r="50" spans="1:5" x14ac:dyDescent="0.25">
      <c r="A50" s="1" t="s">
        <v>39</v>
      </c>
      <c r="B50" s="124" t="s">
        <v>498</v>
      </c>
      <c r="C50" s="125"/>
      <c r="D50" s="125"/>
      <c r="E50" s="125"/>
    </row>
    <row r="51" spans="1:5" x14ac:dyDescent="0.25">
      <c r="A51" s="1" t="s">
        <v>40</v>
      </c>
      <c r="B51" s="124" t="s">
        <v>499</v>
      </c>
      <c r="C51" s="125"/>
      <c r="D51" s="125"/>
      <c r="E51" s="125"/>
    </row>
    <row r="52" spans="1:5" x14ac:dyDescent="0.25">
      <c r="A52" s="1" t="s">
        <v>41</v>
      </c>
      <c r="B52" s="1" t="s">
        <v>42</v>
      </c>
      <c r="C52" s="1" t="s">
        <v>43</v>
      </c>
      <c r="D52" s="1" t="s">
        <v>44</v>
      </c>
      <c r="E52" s="1" t="s">
        <v>45</v>
      </c>
    </row>
    <row r="53" spans="1:5" x14ac:dyDescent="0.25">
      <c r="A53" t="s">
        <v>500</v>
      </c>
      <c r="B53" t="s">
        <v>48</v>
      </c>
      <c r="C53" t="s">
        <v>432</v>
      </c>
      <c r="D53" t="s">
        <v>47</v>
      </c>
      <c r="E53" t="s">
        <v>501</v>
      </c>
    </row>
    <row r="54" spans="1:5" x14ac:dyDescent="0.25">
      <c r="A54" t="s">
        <v>431</v>
      </c>
      <c r="B54" t="s">
        <v>48</v>
      </c>
      <c r="C54" t="s">
        <v>46</v>
      </c>
      <c r="D54" t="s">
        <v>502</v>
      </c>
    </row>
    <row r="55" spans="1:5" x14ac:dyDescent="0.25">
      <c r="A55" t="s">
        <v>494</v>
      </c>
      <c r="B55" t="s">
        <v>48</v>
      </c>
      <c r="C55" t="s">
        <v>46</v>
      </c>
      <c r="D55" t="s">
        <v>503</v>
      </c>
    </row>
    <row r="56" spans="1:5" x14ac:dyDescent="0.25">
      <c r="A56" t="s">
        <v>504</v>
      </c>
      <c r="B56" t="s">
        <v>464</v>
      </c>
      <c r="E56" t="s">
        <v>505</v>
      </c>
    </row>
    <row r="58" spans="1:5" x14ac:dyDescent="0.25">
      <c r="A58" s="1" t="s">
        <v>39</v>
      </c>
      <c r="B58" s="124" t="s">
        <v>506</v>
      </c>
      <c r="C58" s="125"/>
      <c r="D58" s="125"/>
      <c r="E58" s="125"/>
    </row>
    <row r="59" spans="1:5" x14ac:dyDescent="0.25">
      <c r="A59" s="1" t="s">
        <v>40</v>
      </c>
      <c r="B59" s="124" t="s">
        <v>507</v>
      </c>
      <c r="C59" s="125"/>
      <c r="D59" s="125"/>
      <c r="E59" s="125"/>
    </row>
    <row r="60" spans="1:5" x14ac:dyDescent="0.25">
      <c r="A60" s="1" t="s">
        <v>41</v>
      </c>
      <c r="B60" s="1" t="s">
        <v>42</v>
      </c>
      <c r="C60" s="1" t="s">
        <v>43</v>
      </c>
      <c r="D60" s="1" t="s">
        <v>44</v>
      </c>
      <c r="E60" s="1" t="s">
        <v>45</v>
      </c>
    </row>
    <row r="61" spans="1:5" x14ac:dyDescent="0.25">
      <c r="A61" t="s">
        <v>508</v>
      </c>
      <c r="B61" t="s">
        <v>48</v>
      </c>
      <c r="C61" t="s">
        <v>432</v>
      </c>
      <c r="D61" t="s">
        <v>47</v>
      </c>
      <c r="E61" t="s">
        <v>509</v>
      </c>
    </row>
    <row r="62" spans="1:5" x14ac:dyDescent="0.25">
      <c r="A62" t="s">
        <v>510</v>
      </c>
      <c r="B62" t="s">
        <v>48</v>
      </c>
      <c r="C62" t="s">
        <v>46</v>
      </c>
      <c r="E62" t="s">
        <v>511</v>
      </c>
    </row>
    <row r="64" spans="1:5" x14ac:dyDescent="0.25">
      <c r="A64" s="1" t="s">
        <v>39</v>
      </c>
      <c r="B64" s="124" t="s">
        <v>512</v>
      </c>
      <c r="C64" s="125"/>
      <c r="D64" s="125"/>
      <c r="E64" s="125"/>
    </row>
    <row r="65" spans="1:5" x14ac:dyDescent="0.25">
      <c r="A65" s="1" t="s">
        <v>40</v>
      </c>
      <c r="B65" s="124" t="s">
        <v>513</v>
      </c>
      <c r="C65" s="125"/>
      <c r="D65" s="125"/>
      <c r="E65" s="125"/>
    </row>
    <row r="66" spans="1:5" x14ac:dyDescent="0.25">
      <c r="A66" s="1" t="s">
        <v>41</v>
      </c>
      <c r="B66" s="1" t="s">
        <v>42</v>
      </c>
      <c r="C66" s="1" t="s">
        <v>43</v>
      </c>
      <c r="D66" s="1" t="s">
        <v>44</v>
      </c>
      <c r="E66" s="1" t="s">
        <v>45</v>
      </c>
    </row>
    <row r="67" spans="1:5" x14ac:dyDescent="0.25">
      <c r="A67" t="s">
        <v>514</v>
      </c>
      <c r="B67" t="s">
        <v>48</v>
      </c>
      <c r="C67" t="s">
        <v>432</v>
      </c>
      <c r="D67" t="s">
        <v>47</v>
      </c>
      <c r="E67" t="s">
        <v>515</v>
      </c>
    </row>
    <row r="68" spans="1:5" x14ac:dyDescent="0.25">
      <c r="A68" t="s">
        <v>431</v>
      </c>
      <c r="B68" t="s">
        <v>48</v>
      </c>
      <c r="C68" t="s">
        <v>46</v>
      </c>
      <c r="D68" t="s">
        <v>502</v>
      </c>
    </row>
    <row r="69" spans="1:5" x14ac:dyDescent="0.25">
      <c r="A69" t="s">
        <v>508</v>
      </c>
      <c r="B69" t="s">
        <v>48</v>
      </c>
      <c r="C69" t="s">
        <v>46</v>
      </c>
      <c r="D69" t="s">
        <v>516</v>
      </c>
    </row>
    <row r="70" spans="1:5" x14ac:dyDescent="0.25">
      <c r="A70" t="s">
        <v>517</v>
      </c>
      <c r="B70" t="s">
        <v>464</v>
      </c>
      <c r="E70" t="s">
        <v>518</v>
      </c>
    </row>
    <row r="72" spans="1:5" x14ac:dyDescent="0.25">
      <c r="A72" s="1" t="s">
        <v>39</v>
      </c>
      <c r="B72" s="124" t="s">
        <v>519</v>
      </c>
      <c r="C72" s="125"/>
      <c r="D72" s="125"/>
      <c r="E72" s="125"/>
    </row>
    <row r="73" spans="1:5" x14ac:dyDescent="0.25">
      <c r="A73" s="1" t="s">
        <v>40</v>
      </c>
      <c r="B73" s="124" t="s">
        <v>520</v>
      </c>
      <c r="C73" s="125"/>
      <c r="D73" s="125"/>
      <c r="E73" s="125"/>
    </row>
    <row r="74" spans="1:5" x14ac:dyDescent="0.25">
      <c r="A74" s="1" t="s">
        <v>41</v>
      </c>
      <c r="B74" s="1" t="s">
        <v>42</v>
      </c>
      <c r="C74" s="1" t="s">
        <v>43</v>
      </c>
      <c r="D74" s="1" t="s">
        <v>44</v>
      </c>
      <c r="E74" s="1" t="s">
        <v>45</v>
      </c>
    </row>
    <row r="75" spans="1:5" x14ac:dyDescent="0.25">
      <c r="A75" t="s">
        <v>521</v>
      </c>
      <c r="B75" t="s">
        <v>48</v>
      </c>
      <c r="C75" t="s">
        <v>432</v>
      </c>
      <c r="D75" t="s">
        <v>47</v>
      </c>
      <c r="E75" t="s">
        <v>522</v>
      </c>
    </row>
    <row r="76" spans="1:5" x14ac:dyDescent="0.25">
      <c r="A76" t="s">
        <v>523</v>
      </c>
      <c r="B76" t="s">
        <v>48</v>
      </c>
      <c r="C76" t="s">
        <v>46</v>
      </c>
      <c r="E76" t="s">
        <v>524</v>
      </c>
    </row>
    <row r="78" spans="1:5" x14ac:dyDescent="0.25">
      <c r="A78" s="1" t="s">
        <v>39</v>
      </c>
      <c r="B78" s="124" t="s">
        <v>525</v>
      </c>
      <c r="C78" s="125"/>
      <c r="D78" s="125"/>
      <c r="E78" s="125"/>
    </row>
    <row r="79" spans="1:5" x14ac:dyDescent="0.25">
      <c r="A79" s="1" t="s">
        <v>40</v>
      </c>
      <c r="B79" s="124" t="s">
        <v>526</v>
      </c>
      <c r="C79" s="125"/>
      <c r="D79" s="125"/>
      <c r="E79" s="125"/>
    </row>
    <row r="80" spans="1:5" x14ac:dyDescent="0.25">
      <c r="A80" s="1" t="s">
        <v>41</v>
      </c>
      <c r="B80" s="1" t="s">
        <v>42</v>
      </c>
      <c r="C80" s="1" t="s">
        <v>43</v>
      </c>
      <c r="D80" s="1" t="s">
        <v>44</v>
      </c>
      <c r="E80" s="1" t="s">
        <v>45</v>
      </c>
    </row>
    <row r="81" spans="1:5" x14ac:dyDescent="0.25">
      <c r="A81" t="s">
        <v>527</v>
      </c>
      <c r="B81" t="s">
        <v>48</v>
      </c>
      <c r="C81" t="s">
        <v>432</v>
      </c>
      <c r="D81" t="s">
        <v>47</v>
      </c>
      <c r="E81" t="s">
        <v>528</v>
      </c>
    </row>
    <row r="82" spans="1:5" x14ac:dyDescent="0.25">
      <c r="A82" t="s">
        <v>431</v>
      </c>
      <c r="B82" t="s">
        <v>48</v>
      </c>
      <c r="C82" t="s">
        <v>46</v>
      </c>
      <c r="D82" t="s">
        <v>502</v>
      </c>
    </row>
    <row r="83" spans="1:5" x14ac:dyDescent="0.25">
      <c r="A83" t="s">
        <v>521</v>
      </c>
      <c r="B83" t="s">
        <v>48</v>
      </c>
      <c r="C83" t="s">
        <v>46</v>
      </c>
      <c r="D83" t="s">
        <v>529</v>
      </c>
    </row>
    <row r="84" spans="1:5" x14ac:dyDescent="0.25">
      <c r="A84" t="s">
        <v>530</v>
      </c>
      <c r="B84" t="s">
        <v>48</v>
      </c>
      <c r="E84" t="s">
        <v>531</v>
      </c>
    </row>
    <row r="85" spans="1:5" x14ac:dyDescent="0.25">
      <c r="A85" t="s">
        <v>532</v>
      </c>
      <c r="B85" t="s">
        <v>464</v>
      </c>
      <c r="E85" t="s">
        <v>533</v>
      </c>
    </row>
    <row r="86" spans="1:5" x14ac:dyDescent="0.25">
      <c r="A86" t="s">
        <v>534</v>
      </c>
      <c r="B86" t="s">
        <v>464</v>
      </c>
      <c r="E86" t="s">
        <v>535</v>
      </c>
    </row>
    <row r="87" spans="1:5" x14ac:dyDescent="0.25">
      <c r="A87" t="s">
        <v>536</v>
      </c>
      <c r="B87" t="s">
        <v>48</v>
      </c>
      <c r="E87" t="s">
        <v>537</v>
      </c>
    </row>
    <row r="89" spans="1:5" x14ac:dyDescent="0.25">
      <c r="A89" s="1" t="s">
        <v>39</v>
      </c>
      <c r="B89" s="124" t="s">
        <v>538</v>
      </c>
      <c r="C89" s="125"/>
      <c r="D89" s="125"/>
      <c r="E89" s="125"/>
    </row>
    <row r="90" spans="1:5" x14ac:dyDescent="0.25">
      <c r="A90" s="1" t="s">
        <v>40</v>
      </c>
      <c r="B90" s="124" t="s">
        <v>539</v>
      </c>
      <c r="C90" s="125"/>
      <c r="D90" s="125"/>
      <c r="E90" s="125"/>
    </row>
    <row r="91" spans="1:5" x14ac:dyDescent="0.25">
      <c r="A91" s="1" t="s">
        <v>41</v>
      </c>
      <c r="B91" s="1" t="s">
        <v>42</v>
      </c>
      <c r="C91" s="1" t="s">
        <v>43</v>
      </c>
      <c r="D91" s="1" t="s">
        <v>44</v>
      </c>
      <c r="E91" s="1" t="s">
        <v>45</v>
      </c>
    </row>
    <row r="92" spans="1:5" x14ac:dyDescent="0.25">
      <c r="A92" t="s">
        <v>540</v>
      </c>
      <c r="B92" t="s">
        <v>48</v>
      </c>
      <c r="C92" t="s">
        <v>432</v>
      </c>
      <c r="D92" t="s">
        <v>47</v>
      </c>
      <c r="E92" t="s">
        <v>541</v>
      </c>
    </row>
    <row r="93" spans="1:5" x14ac:dyDescent="0.25">
      <c r="A93" t="s">
        <v>53</v>
      </c>
      <c r="B93" t="s">
        <v>48</v>
      </c>
      <c r="C93" t="s">
        <v>46</v>
      </c>
      <c r="E93" t="s">
        <v>542</v>
      </c>
    </row>
    <row r="94" spans="1:5" x14ac:dyDescent="0.25">
      <c r="A94" t="s">
        <v>543</v>
      </c>
      <c r="B94" t="s">
        <v>48</v>
      </c>
      <c r="D94" t="s">
        <v>544</v>
      </c>
      <c r="E94" t="s">
        <v>545</v>
      </c>
    </row>
    <row r="95" spans="1:5" x14ac:dyDescent="0.25">
      <c r="A95" t="s">
        <v>546</v>
      </c>
      <c r="B95" t="s">
        <v>48</v>
      </c>
      <c r="D95" t="s">
        <v>502</v>
      </c>
      <c r="E95" t="s">
        <v>547</v>
      </c>
    </row>
    <row r="97" spans="1:5" x14ac:dyDescent="0.25">
      <c r="A97" s="1" t="s">
        <v>39</v>
      </c>
      <c r="B97" s="124" t="s">
        <v>548</v>
      </c>
      <c r="C97" s="125"/>
      <c r="D97" s="125"/>
      <c r="E97" s="125"/>
    </row>
    <row r="98" spans="1:5" x14ac:dyDescent="0.25">
      <c r="A98" s="1" t="s">
        <v>40</v>
      </c>
      <c r="B98" s="124" t="s">
        <v>549</v>
      </c>
      <c r="C98" s="125"/>
      <c r="D98" s="125"/>
      <c r="E98" s="125"/>
    </row>
    <row r="99" spans="1:5" x14ac:dyDescent="0.25">
      <c r="A99" s="1" t="s">
        <v>41</v>
      </c>
      <c r="B99" s="1" t="s">
        <v>42</v>
      </c>
      <c r="C99" s="1" t="s">
        <v>43</v>
      </c>
      <c r="D99" s="1" t="s">
        <v>44</v>
      </c>
      <c r="E99" s="1" t="s">
        <v>45</v>
      </c>
    </row>
    <row r="100" spans="1:5" x14ac:dyDescent="0.25">
      <c r="A100" t="s">
        <v>550</v>
      </c>
      <c r="B100" t="s">
        <v>48</v>
      </c>
      <c r="C100" t="s">
        <v>432</v>
      </c>
      <c r="D100" t="s">
        <v>47</v>
      </c>
      <c r="E100" t="s">
        <v>528</v>
      </c>
    </row>
    <row r="101" spans="1:5" x14ac:dyDescent="0.25">
      <c r="A101" t="s">
        <v>431</v>
      </c>
      <c r="B101" t="s">
        <v>48</v>
      </c>
      <c r="C101" t="s">
        <v>46</v>
      </c>
      <c r="D101" t="s">
        <v>502</v>
      </c>
      <c r="E101" t="s">
        <v>551</v>
      </c>
    </row>
    <row r="102" spans="1:5" x14ac:dyDescent="0.25">
      <c r="A102" t="s">
        <v>540</v>
      </c>
      <c r="B102" t="s">
        <v>48</v>
      </c>
      <c r="C102" t="s">
        <v>46</v>
      </c>
      <c r="D102" t="s">
        <v>552</v>
      </c>
      <c r="E102" t="s">
        <v>553</v>
      </c>
    </row>
    <row r="103" spans="1:5" x14ac:dyDescent="0.25">
      <c r="A103" t="s">
        <v>532</v>
      </c>
      <c r="B103" t="s">
        <v>464</v>
      </c>
      <c r="E103" t="s">
        <v>554</v>
      </c>
    </row>
    <row r="104" spans="1:5" x14ac:dyDescent="0.25">
      <c r="A104" t="s">
        <v>534</v>
      </c>
      <c r="B104" t="s">
        <v>464</v>
      </c>
      <c r="E104" t="s">
        <v>535</v>
      </c>
    </row>
    <row r="105" spans="1:5" x14ac:dyDescent="0.25">
      <c r="A105" t="s">
        <v>536</v>
      </c>
      <c r="B105" t="s">
        <v>48</v>
      </c>
      <c r="E105" t="s">
        <v>537</v>
      </c>
    </row>
    <row r="107" spans="1:5" x14ac:dyDescent="0.25">
      <c r="A107" s="1" t="s">
        <v>39</v>
      </c>
      <c r="B107" s="124" t="s">
        <v>555</v>
      </c>
      <c r="C107" s="125"/>
      <c r="D107" s="125"/>
      <c r="E107" s="125"/>
    </row>
    <row r="108" spans="1:5" x14ac:dyDescent="0.25">
      <c r="A108" s="1" t="s">
        <v>40</v>
      </c>
      <c r="B108" s="124" t="s">
        <v>556</v>
      </c>
      <c r="C108" s="125"/>
      <c r="D108" s="125"/>
      <c r="E108" s="125"/>
    </row>
    <row r="109" spans="1:5" x14ac:dyDescent="0.25">
      <c r="A109" s="1" t="s">
        <v>41</v>
      </c>
      <c r="B109" s="1" t="s">
        <v>42</v>
      </c>
      <c r="C109" s="1" t="s">
        <v>43</v>
      </c>
      <c r="D109" s="1" t="s">
        <v>44</v>
      </c>
      <c r="E109" s="1" t="s">
        <v>45</v>
      </c>
    </row>
    <row r="110" spans="1:5" x14ac:dyDescent="0.25">
      <c r="A110" t="s">
        <v>557</v>
      </c>
      <c r="B110" t="s">
        <v>48</v>
      </c>
      <c r="C110" t="s">
        <v>432</v>
      </c>
      <c r="D110" t="s">
        <v>47</v>
      </c>
      <c r="E110" t="s">
        <v>558</v>
      </c>
    </row>
    <row r="111" spans="1:5" x14ac:dyDescent="0.25">
      <c r="A111" t="s">
        <v>431</v>
      </c>
      <c r="B111" t="s">
        <v>48</v>
      </c>
      <c r="C111" t="s">
        <v>46</v>
      </c>
      <c r="D111" t="s">
        <v>502</v>
      </c>
    </row>
    <row r="112" spans="1:5" x14ac:dyDescent="0.25">
      <c r="A112" t="s">
        <v>559</v>
      </c>
      <c r="B112" t="s">
        <v>464</v>
      </c>
      <c r="E112" t="s">
        <v>560</v>
      </c>
    </row>
    <row r="113" spans="1:5" x14ac:dyDescent="0.25">
      <c r="A113" t="s">
        <v>561</v>
      </c>
      <c r="B113" t="s">
        <v>48</v>
      </c>
      <c r="E113" t="s">
        <v>562</v>
      </c>
    </row>
    <row r="115" spans="1:5" x14ac:dyDescent="0.25">
      <c r="A115" s="1" t="s">
        <v>39</v>
      </c>
      <c r="B115" s="124" t="s">
        <v>563</v>
      </c>
      <c r="C115" s="125"/>
      <c r="D115" s="125"/>
      <c r="E115" s="125"/>
    </row>
    <row r="116" spans="1:5" x14ac:dyDescent="0.25">
      <c r="A116" s="1" t="s">
        <v>40</v>
      </c>
      <c r="B116" s="124" t="s">
        <v>564</v>
      </c>
      <c r="C116" s="125"/>
      <c r="D116" s="125"/>
      <c r="E116" s="125"/>
    </row>
    <row r="117" spans="1:5" x14ac:dyDescent="0.25">
      <c r="A117" s="1" t="s">
        <v>41</v>
      </c>
      <c r="B117" s="1" t="s">
        <v>42</v>
      </c>
      <c r="C117" s="1" t="s">
        <v>43</v>
      </c>
      <c r="D117" s="1" t="s">
        <v>44</v>
      </c>
      <c r="E117" s="1" t="s">
        <v>45</v>
      </c>
    </row>
    <row r="118" spans="1:5" x14ac:dyDescent="0.25">
      <c r="A118" t="s">
        <v>565</v>
      </c>
      <c r="B118" t="s">
        <v>48</v>
      </c>
      <c r="C118" t="s">
        <v>432</v>
      </c>
      <c r="D118" t="s">
        <v>47</v>
      </c>
      <c r="E118" t="s">
        <v>566</v>
      </c>
    </row>
    <row r="119" spans="1:5" x14ac:dyDescent="0.25">
      <c r="A119" t="s">
        <v>431</v>
      </c>
      <c r="B119" t="s">
        <v>48</v>
      </c>
      <c r="C119" t="s">
        <v>46</v>
      </c>
      <c r="D119" t="s">
        <v>502</v>
      </c>
    </row>
    <row r="120" spans="1:5" x14ac:dyDescent="0.25">
      <c r="A120" t="s">
        <v>567</v>
      </c>
      <c r="B120" t="s">
        <v>48</v>
      </c>
      <c r="D120" t="s">
        <v>568</v>
      </c>
      <c r="E120" t="s">
        <v>569</v>
      </c>
    </row>
    <row r="121" spans="1:5" x14ac:dyDescent="0.25">
      <c r="A121" t="s">
        <v>559</v>
      </c>
      <c r="B121" t="s">
        <v>464</v>
      </c>
      <c r="E121" t="s">
        <v>570</v>
      </c>
    </row>
    <row r="122" spans="1:5" x14ac:dyDescent="0.25">
      <c r="A122" t="s">
        <v>561</v>
      </c>
      <c r="B122" t="s">
        <v>48</v>
      </c>
      <c r="E122" t="s">
        <v>571</v>
      </c>
    </row>
    <row r="124" spans="1:5" x14ac:dyDescent="0.25">
      <c r="A124" s="1" t="s">
        <v>39</v>
      </c>
      <c r="B124" s="124" t="s">
        <v>572</v>
      </c>
      <c r="C124" s="125"/>
      <c r="D124" s="125"/>
      <c r="E124" s="125"/>
    </row>
    <row r="125" spans="1:5" x14ac:dyDescent="0.25">
      <c r="A125" s="1" t="s">
        <v>40</v>
      </c>
      <c r="B125" s="124" t="s">
        <v>573</v>
      </c>
      <c r="C125" s="125"/>
      <c r="D125" s="125"/>
      <c r="E125" s="125"/>
    </row>
    <row r="126" spans="1:5" x14ac:dyDescent="0.25">
      <c r="A126" s="1" t="s">
        <v>41</v>
      </c>
      <c r="B126" s="1" t="s">
        <v>42</v>
      </c>
      <c r="C126" s="1" t="s">
        <v>43</v>
      </c>
      <c r="D126" s="1" t="s">
        <v>44</v>
      </c>
      <c r="E126" s="1" t="s">
        <v>45</v>
      </c>
    </row>
    <row r="127" spans="1:5" x14ac:dyDescent="0.25">
      <c r="A127" t="s">
        <v>574</v>
      </c>
      <c r="B127" t="s">
        <v>48</v>
      </c>
      <c r="C127" t="s">
        <v>432</v>
      </c>
      <c r="D127" t="s">
        <v>47</v>
      </c>
      <c r="E127" t="s">
        <v>575</v>
      </c>
    </row>
    <row r="128" spans="1:5" x14ac:dyDescent="0.25">
      <c r="A128" t="s">
        <v>431</v>
      </c>
      <c r="B128" t="s">
        <v>48</v>
      </c>
      <c r="C128" t="s">
        <v>46</v>
      </c>
      <c r="D128" t="s">
        <v>502</v>
      </c>
    </row>
    <row r="129" spans="1:5" x14ac:dyDescent="0.25">
      <c r="A129" t="s">
        <v>576</v>
      </c>
      <c r="B129" t="s">
        <v>464</v>
      </c>
      <c r="E129" t="s">
        <v>577</v>
      </c>
    </row>
    <row r="130" spans="1:5" x14ac:dyDescent="0.25">
      <c r="A130" t="s">
        <v>534</v>
      </c>
      <c r="B130" t="s">
        <v>464</v>
      </c>
      <c r="E130" t="s">
        <v>578</v>
      </c>
    </row>
    <row r="131" spans="1:5" x14ac:dyDescent="0.25">
      <c r="A131" t="s">
        <v>536</v>
      </c>
      <c r="B131" t="s">
        <v>48</v>
      </c>
      <c r="E131" t="s">
        <v>579</v>
      </c>
    </row>
    <row r="133" spans="1:5" x14ac:dyDescent="0.25">
      <c r="A133" s="1" t="s">
        <v>39</v>
      </c>
      <c r="B133" s="124" t="s">
        <v>580</v>
      </c>
      <c r="C133" s="125"/>
      <c r="D133" s="125"/>
      <c r="E133" s="125"/>
    </row>
    <row r="134" spans="1:5" x14ac:dyDescent="0.25">
      <c r="A134" s="1" t="s">
        <v>40</v>
      </c>
      <c r="B134" s="124" t="s">
        <v>581</v>
      </c>
      <c r="C134" s="125"/>
      <c r="D134" s="125"/>
      <c r="E134" s="125"/>
    </row>
    <row r="135" spans="1:5" x14ac:dyDescent="0.25">
      <c r="A135" s="1" t="s">
        <v>41</v>
      </c>
      <c r="B135" s="1" t="s">
        <v>42</v>
      </c>
      <c r="C135" s="1" t="s">
        <v>43</v>
      </c>
      <c r="D135" s="1" t="s">
        <v>44</v>
      </c>
      <c r="E135" s="1" t="s">
        <v>45</v>
      </c>
    </row>
    <row r="136" spans="1:5" x14ac:dyDescent="0.25">
      <c r="A136" t="s">
        <v>437</v>
      </c>
      <c r="B136" t="s">
        <v>48</v>
      </c>
      <c r="C136" t="s">
        <v>432</v>
      </c>
      <c r="D136" t="s">
        <v>47</v>
      </c>
      <c r="E136" t="s">
        <v>582</v>
      </c>
    </row>
    <row r="137" spans="1:5" x14ac:dyDescent="0.25">
      <c r="A137" t="s">
        <v>434</v>
      </c>
      <c r="B137" t="s">
        <v>48</v>
      </c>
      <c r="C137" t="s">
        <v>46</v>
      </c>
      <c r="D137" t="s">
        <v>435</v>
      </c>
      <c r="E137" t="s">
        <v>583</v>
      </c>
    </row>
    <row r="138" spans="1:5" x14ac:dyDescent="0.25">
      <c r="A138" t="s">
        <v>468</v>
      </c>
      <c r="B138" t="s">
        <v>48</v>
      </c>
      <c r="E138" t="s">
        <v>469</v>
      </c>
    </row>
    <row r="139" spans="1:5" x14ac:dyDescent="0.25">
      <c r="A139" t="s">
        <v>455</v>
      </c>
      <c r="B139" t="s">
        <v>48</v>
      </c>
      <c r="D139" t="s">
        <v>456</v>
      </c>
      <c r="E139" t="s">
        <v>457</v>
      </c>
    </row>
    <row r="140" spans="1:5" x14ac:dyDescent="0.25">
      <c r="A140" t="s">
        <v>458</v>
      </c>
      <c r="B140" t="s">
        <v>459</v>
      </c>
      <c r="C140" t="s">
        <v>46</v>
      </c>
      <c r="E140" t="s">
        <v>460</v>
      </c>
    </row>
    <row r="141" spans="1:5" x14ac:dyDescent="0.25">
      <c r="A141" t="s">
        <v>461</v>
      </c>
      <c r="B141" t="s">
        <v>459</v>
      </c>
      <c r="E141" t="s">
        <v>584</v>
      </c>
    </row>
    <row r="142" spans="1:5" x14ac:dyDescent="0.25">
      <c r="A142" t="s">
        <v>463</v>
      </c>
      <c r="B142" t="s">
        <v>464</v>
      </c>
      <c r="E142" t="s">
        <v>465</v>
      </c>
    </row>
    <row r="143" spans="1:5" x14ac:dyDescent="0.25">
      <c r="A143" t="s">
        <v>466</v>
      </c>
      <c r="B143" t="s">
        <v>464</v>
      </c>
      <c r="E143" t="s">
        <v>467</v>
      </c>
    </row>
    <row r="144" spans="1:5" x14ac:dyDescent="0.25">
      <c r="A144" t="s">
        <v>470</v>
      </c>
      <c r="B144" t="s">
        <v>471</v>
      </c>
      <c r="E144" t="s">
        <v>472</v>
      </c>
    </row>
    <row r="145" spans="1:5" x14ac:dyDescent="0.25">
      <c r="A145" t="s">
        <v>585</v>
      </c>
      <c r="B145" t="s">
        <v>459</v>
      </c>
      <c r="C145" t="s">
        <v>46</v>
      </c>
      <c r="E145" t="s">
        <v>586</v>
      </c>
    </row>
  </sheetData>
  <mergeCells count="33">
    <mergeCell ref="B90:E90"/>
    <mergeCell ref="B79:E79"/>
    <mergeCell ref="B58:E58"/>
    <mergeCell ref="B64:E64"/>
    <mergeCell ref="B65:E65"/>
    <mergeCell ref="B89:E89"/>
    <mergeCell ref="B50:E50"/>
    <mergeCell ref="B51:E51"/>
    <mergeCell ref="B78:E78"/>
    <mergeCell ref="B59:E59"/>
    <mergeCell ref="B72:E72"/>
    <mergeCell ref="B73:E73"/>
    <mergeCell ref="A1:E1"/>
    <mergeCell ref="B38:E38"/>
    <mergeCell ref="B24:E24"/>
    <mergeCell ref="B23:E23"/>
    <mergeCell ref="B32:E32"/>
    <mergeCell ref="B3:E3"/>
    <mergeCell ref="B4:E4"/>
    <mergeCell ref="B33:E33"/>
    <mergeCell ref="B39:E39"/>
    <mergeCell ref="B45:E45"/>
    <mergeCell ref="B44:E44"/>
    <mergeCell ref="B97:E97"/>
    <mergeCell ref="B98:E98"/>
    <mergeCell ref="B107:E107"/>
    <mergeCell ref="B108:E108"/>
    <mergeCell ref="B115:E115"/>
    <mergeCell ref="B116:E116"/>
    <mergeCell ref="B124:E124"/>
    <mergeCell ref="B125:E125"/>
    <mergeCell ref="B133:E133"/>
    <mergeCell ref="B134:E13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DE2A-76E6-452A-AE90-13C80C3D40F2}">
  <dimension ref="A1:E32"/>
  <sheetViews>
    <sheetView workbookViewId="0">
      <selection activeCell="B9" sqref="B9"/>
    </sheetView>
  </sheetViews>
  <sheetFormatPr defaultRowHeight="15" x14ac:dyDescent="0.25"/>
  <cols>
    <col min="1" max="1" width="57.28515625" customWidth="1"/>
    <col min="2" max="2" width="18.7109375" customWidth="1"/>
    <col min="3" max="3" width="19.7109375" customWidth="1"/>
  </cols>
  <sheetData>
    <row r="1" spans="1:5" x14ac:dyDescent="0.25">
      <c r="A1" s="2" t="s">
        <v>20</v>
      </c>
      <c r="B1" s="2" t="s">
        <v>21</v>
      </c>
      <c r="E1" s="1" t="s">
        <v>23</v>
      </c>
    </row>
    <row r="2" spans="1:5" x14ac:dyDescent="0.25">
      <c r="A2" t="s">
        <v>24</v>
      </c>
      <c r="B2" s="4" t="s">
        <v>4</v>
      </c>
      <c r="E2" s="4" t="s">
        <v>5</v>
      </c>
    </row>
    <row r="3" spans="1:5" x14ac:dyDescent="0.25">
      <c r="A3" t="s">
        <v>26</v>
      </c>
      <c r="B3" s="4" t="s">
        <v>4</v>
      </c>
    </row>
    <row r="4" spans="1:5" ht="30" x14ac:dyDescent="0.25">
      <c r="A4" s="5" t="s">
        <v>25</v>
      </c>
      <c r="B4" s="4" t="s">
        <v>5</v>
      </c>
      <c r="E4" s="4" t="s">
        <v>8</v>
      </c>
    </row>
    <row r="5" spans="1:5" x14ac:dyDescent="0.25">
      <c r="A5" t="s">
        <v>27</v>
      </c>
      <c r="B5" s="4" t="s">
        <v>5</v>
      </c>
      <c r="E5" t="s">
        <v>8</v>
      </c>
    </row>
    <row r="6" spans="1:5" x14ac:dyDescent="0.25">
      <c r="A6" t="s">
        <v>22</v>
      </c>
    </row>
    <row r="8" spans="1:5" x14ac:dyDescent="0.25">
      <c r="A8" t="s">
        <v>28</v>
      </c>
    </row>
    <row r="9" spans="1:5" x14ac:dyDescent="0.25">
      <c r="A9" t="s">
        <v>36</v>
      </c>
    </row>
    <row r="13" spans="1:5" x14ac:dyDescent="0.25">
      <c r="A13" t="s">
        <v>38</v>
      </c>
    </row>
    <row r="17" spans="1:1" ht="105" x14ac:dyDescent="0.25">
      <c r="A17" s="3" t="s">
        <v>63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64</v>
      </c>
    </row>
    <row r="26" spans="1:1" x14ac:dyDescent="0.25">
      <c r="A26" t="s">
        <v>65</v>
      </c>
    </row>
    <row r="29" spans="1:1" x14ac:dyDescent="0.25">
      <c r="A29" t="s">
        <v>93</v>
      </c>
    </row>
    <row r="32" spans="1:1" x14ac:dyDescent="0.25">
      <c r="A32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DC7C-55B3-416C-9E03-05A0A063B246}">
  <dimension ref="A1:T17"/>
  <sheetViews>
    <sheetView workbookViewId="0">
      <selection activeCell="J24" sqref="J24"/>
    </sheetView>
  </sheetViews>
  <sheetFormatPr defaultRowHeight="15" x14ac:dyDescent="0.25"/>
  <cols>
    <col min="1" max="1" width="12" bestFit="1" customWidth="1"/>
    <col min="9" max="9" width="16.42578125" bestFit="1" customWidth="1"/>
    <col min="10" max="10" width="23" customWidth="1"/>
    <col min="11" max="11" width="12.85546875" customWidth="1"/>
    <col min="12" max="12" width="14.85546875" customWidth="1"/>
    <col min="13" max="13" width="10.28515625" customWidth="1"/>
    <col min="14" max="14" width="10.42578125" customWidth="1"/>
    <col min="16" max="16" width="18.85546875" bestFit="1" customWidth="1"/>
    <col min="17" max="17" width="4.42578125" customWidth="1"/>
    <col min="18" max="18" width="14" customWidth="1"/>
    <col min="19" max="19" width="6.140625" customWidth="1"/>
    <col min="20" max="20" width="11.85546875" customWidth="1"/>
    <col min="23" max="23" width="18.85546875" bestFit="1" customWidth="1"/>
  </cols>
  <sheetData>
    <row r="1" spans="1:20" x14ac:dyDescent="0.25">
      <c r="A1" s="27" t="s">
        <v>29</v>
      </c>
      <c r="B1" s="27" t="s">
        <v>4</v>
      </c>
      <c r="C1" s="27" t="s">
        <v>5</v>
      </c>
      <c r="D1" s="27" t="s">
        <v>6</v>
      </c>
      <c r="E1" s="27" t="s">
        <v>7</v>
      </c>
      <c r="F1" s="27" t="s">
        <v>8</v>
      </c>
      <c r="G1" s="27" t="s">
        <v>9</v>
      </c>
      <c r="I1" s="27" t="s">
        <v>255</v>
      </c>
      <c r="J1" s="27" t="s">
        <v>254</v>
      </c>
      <c r="K1" s="27"/>
      <c r="L1" s="27"/>
      <c r="M1" s="27"/>
      <c r="N1" s="27"/>
      <c r="P1" s="1" t="s">
        <v>256</v>
      </c>
      <c r="R1" s="1" t="s">
        <v>280</v>
      </c>
      <c r="T1" s="1" t="s">
        <v>282</v>
      </c>
    </row>
    <row r="2" spans="1:20" x14ac:dyDescent="0.25">
      <c r="A2" s="42" t="s">
        <v>0</v>
      </c>
      <c r="B2" s="42">
        <v>1</v>
      </c>
      <c r="C2" s="42"/>
      <c r="D2" s="42">
        <v>2</v>
      </c>
      <c r="E2" s="42">
        <v>1</v>
      </c>
      <c r="F2" s="42">
        <v>2</v>
      </c>
      <c r="G2" s="42">
        <v>2</v>
      </c>
      <c r="I2" s="27"/>
      <c r="J2" s="27" t="s">
        <v>207</v>
      </c>
      <c r="K2" s="27" t="s">
        <v>208</v>
      </c>
      <c r="L2" s="27" t="s">
        <v>209</v>
      </c>
      <c r="M2" s="27" t="s">
        <v>210</v>
      </c>
      <c r="N2" s="27" t="s">
        <v>211</v>
      </c>
      <c r="P2" s="7" t="s">
        <v>279</v>
      </c>
      <c r="R2" s="17" t="s">
        <v>120</v>
      </c>
      <c r="T2" s="42" t="s">
        <v>34</v>
      </c>
    </row>
    <row r="3" spans="1:20" x14ac:dyDescent="0.25">
      <c r="A3" s="42" t="s">
        <v>1</v>
      </c>
      <c r="B3" s="42">
        <v>2</v>
      </c>
      <c r="C3" s="42">
        <v>1</v>
      </c>
      <c r="D3" s="42"/>
      <c r="E3" s="42"/>
      <c r="F3" s="42"/>
      <c r="G3" s="42"/>
      <c r="I3" s="23" t="s">
        <v>212</v>
      </c>
      <c r="J3" s="22">
        <f>COUNTIFS('[1]RAID Log'!$B$2:$B$200,"Risk",'[1]RAID Log'!$F$2:$F$200,5,'[1]RAID Log'!$G$2:$G$200,1,'[1]RAID Log'!$N$2:$N$200,"&lt;&gt;Closed")</f>
        <v>0</v>
      </c>
      <c r="K3" s="24">
        <f>COUNTIFS('[1]RAID Log'!$B$2:$B$200,"Risk",'[1]RAID Log'!$F$2:$F$200,5,'[1]RAID Log'!$G$2:$G$200,2,'[1]RAID Log'!$N$2:$N$200,"&lt;&gt;Closed")</f>
        <v>0</v>
      </c>
      <c r="L3" s="25">
        <f>COUNTIFS('[1]RAID Log'!$B$2:$B$200,"Risk",'[1]RAID Log'!$F$2:$F$200,5,'[1]RAID Log'!$G$2:$G$200,3,'[1]RAID Log'!$N$2:$N$200,"&lt;&gt;Closed")</f>
        <v>1</v>
      </c>
      <c r="M3" s="25">
        <f>COUNTIFS('[1]RAID Log'!$B$2:$B$200,"Risk",'[1]RAID Log'!$F$2:$F$200,5,'[1]RAID Log'!$G$2:$G$200,4,'[1]RAID Log'!$N$2:$N$200,"&lt;&gt;Closed")</f>
        <v>0</v>
      </c>
      <c r="N3" s="25">
        <f>COUNTIFS('[1]RAID Log'!$B$2:$B$200,"Risk",'[1]RAID Log'!$F$2:$F$200,5,'[1]RAID Log'!$G$2:$G$200,5,'[1]RAID Log'!$N$2:$N$200,"&lt;&gt;Closed")</f>
        <v>0</v>
      </c>
      <c r="P3" s="12" t="s">
        <v>85</v>
      </c>
      <c r="R3" s="18" t="s">
        <v>172</v>
      </c>
      <c r="T3" s="42" t="s">
        <v>273</v>
      </c>
    </row>
    <row r="4" spans="1:20" x14ac:dyDescent="0.25">
      <c r="A4" s="42" t="s">
        <v>2</v>
      </c>
      <c r="B4" s="42"/>
      <c r="C4" s="42">
        <v>2</v>
      </c>
      <c r="D4" s="42"/>
      <c r="E4" s="42">
        <v>2</v>
      </c>
      <c r="F4" s="42"/>
      <c r="G4" s="42"/>
      <c r="I4" s="23" t="s">
        <v>213</v>
      </c>
      <c r="J4" s="22">
        <f>COUNTIFS('[1]RAID Log'!$B$2:$B$200,"Risk",'[1]RAID Log'!$F$2:$F$200,4,'[1]RAID Log'!$G$2:$G$200,1,'[1]RAID Log'!$N$2:$N$200,"&lt;&gt;Closed")</f>
        <v>0</v>
      </c>
      <c r="K4" s="24">
        <f>COUNTIFS('[1]RAID Log'!$B$2:$B$200,"Risk",'[1]RAID Log'!$F$2:$F$200,4,'[1]RAID Log'!$G$2:$G$200,2,'[1]RAID Log'!$N$2:$N$200,"&lt;&gt;Closed")</f>
        <v>1</v>
      </c>
      <c r="L4" s="24">
        <f>COUNTIFS('[1]RAID Log'!$B$2:$B$200,"Risk",'[1]RAID Log'!$F$2:$F$200,4,'[1]RAID Log'!$G$2:$G$200,3,'[1]RAID Log'!$N$2:$N$200,"&lt;&gt;Closed")</f>
        <v>1</v>
      </c>
      <c r="M4" s="25">
        <f>COUNTIFS('[1]RAID Log'!$B$2:$B$200,"Risk",'[1]RAID Log'!$F$2:$F$200,4,'[1]RAID Log'!$G$2:$G$200,4,'[1]RAID Log'!$N$2:$N$200,"&lt;&gt;Closed")</f>
        <v>2</v>
      </c>
      <c r="N4" s="25">
        <f>COUNTIFS('[1]RAID Log'!$B$2:$B$200,"Risk",'[1]RAID Log'!$F$2:$F$200,4,'[1]RAID Log'!$G$2:$G$200,5,'[1]RAID Log'!$N$2:$N$200,"&lt;&gt;Closed")</f>
        <v>1</v>
      </c>
      <c r="P4" s="10" t="s">
        <v>257</v>
      </c>
      <c r="R4" s="19" t="s">
        <v>188</v>
      </c>
      <c r="T4" s="42" t="s">
        <v>281</v>
      </c>
    </row>
    <row r="5" spans="1:20" x14ac:dyDescent="0.25">
      <c r="A5" s="42" t="s">
        <v>3</v>
      </c>
      <c r="B5" s="42"/>
      <c r="C5" s="42"/>
      <c r="D5" s="42">
        <v>1</v>
      </c>
      <c r="E5" s="42"/>
      <c r="F5" s="42">
        <v>1</v>
      </c>
      <c r="G5" s="42">
        <v>1</v>
      </c>
      <c r="I5" s="23" t="s">
        <v>214</v>
      </c>
      <c r="J5" s="22">
        <f>COUNTIFS('[1]RAID Log'!$B$2:$B$200,"Risk",'[1]RAID Log'!$F$2:$F$200,3,'[1]RAID Log'!$G$2:$G$200,1,'[1]RAID Log'!$N$2:$N$200,"&lt;&gt;Closed")</f>
        <v>0</v>
      </c>
      <c r="K5" s="22">
        <f>COUNTIFS('[1]RAID Log'!$B$2:$B$200,"Risk",'[1]RAID Log'!$F$2:$F$200,3,'[1]RAID Log'!$G$2:$G$200,2,'[1]RAID Log'!$N$2:$N$200,"&lt;&gt;Closed")</f>
        <v>1</v>
      </c>
      <c r="L5" s="24">
        <f>COUNTIFS('[1]RAID Log'!$B$2:$B$200,"Risk",'[1]RAID Log'!$F$2:$F$200,3,'[1]RAID Log'!$G$2:$G$200,3,'[1]RAID Log'!$N$2:$N$200,"&lt;&gt;Closed")</f>
        <v>1</v>
      </c>
      <c r="M5" s="24">
        <f>COUNTIFS('[1]RAID Log'!$B$2:$B$200,"Risk",'[1]RAID Log'!$F$2:$F$200,3,'[1]RAID Log'!$G$2:$G$200,4,'[1]RAID Log'!$N$2:$N$200,"&lt;&gt;Closed")</f>
        <v>2</v>
      </c>
      <c r="N5" s="25">
        <f>COUNTIFS('[1]RAID Log'!$B$2:$B$200,"Risk",'[1]RAID Log'!$F$2:$F$200,3,'[1]RAID Log'!$G$2:$G$200,5,'[1]RAID Log'!$N$2:$N$200,"&lt;&gt;Closed")</f>
        <v>1</v>
      </c>
      <c r="P5" s="11" t="s">
        <v>87</v>
      </c>
      <c r="R5" s="20" t="s">
        <v>193</v>
      </c>
      <c r="T5" s="42" t="s">
        <v>276</v>
      </c>
    </row>
    <row r="6" spans="1:20" x14ac:dyDescent="0.25">
      <c r="I6" s="23" t="s">
        <v>215</v>
      </c>
      <c r="J6" s="22">
        <f>COUNTIFS('[1]RAID Log'!$B$2:$B$200,"Risk",'[1]RAID Log'!$F$2:$F$200,2,'[1]RAID Log'!$G$2:$G$200,1,'[1]RAID Log'!$N$2:$N$200,"&lt;&gt;Closed")</f>
        <v>0</v>
      </c>
      <c r="K6" s="22">
        <f>COUNTIFS('[1]RAID Log'!$B$2:$B$200,"Risk",'[1]RAID Log'!$F$2:$F$200,2,'[1]RAID Log'!$G$2:$G$200,2,'[1]RAID Log'!$N$2:$N$200,"&lt;&gt;Closed")</f>
        <v>0</v>
      </c>
      <c r="L6" s="22">
        <f>COUNTIFS('[1]RAID Log'!$B$2:$B$200,"Risk",'[1]RAID Log'!$F$2:$F$200,2,'[1]RAID Log'!$G$2:$G$200,3,'[1]RAID Log'!$N$2:$N$200,"&lt;&gt;Closed")</f>
        <v>2</v>
      </c>
      <c r="M6" s="24">
        <f>COUNTIFS('[1]RAID Log'!$B$2:$B$200,"Risk",'[1]RAID Log'!$F$2:$F$200,2,'[1]RAID Log'!$G$2:$G$200,4,'[1]RAID Log'!$N$2:$N$200,"&lt;&gt;Closed")</f>
        <v>1</v>
      </c>
      <c r="N6" s="24">
        <f>COUNTIFS('[1]RAID Log'!$B$2:$B$200,"Risk",'[1]RAID Log'!$F$2:$F$200,2,'[1]RAID Log'!$G$2:$G$200,5,'[1]RAID Log'!$N$2:$N$200,"&lt;&gt;Closed")</f>
        <v>1</v>
      </c>
    </row>
    <row r="7" spans="1:20" x14ac:dyDescent="0.25">
      <c r="I7" s="23" t="s">
        <v>216</v>
      </c>
      <c r="J7" s="22">
        <f>COUNTIFS('[1]RAID Log'!$B$2:$B$200,"Risk",'[1]RAID Log'!$F$2:$F$200,1,'[1]RAID Log'!$G$2:$G$200,1,'[1]RAID Log'!$N$2:$N$200,"&lt;&gt;Closed")</f>
        <v>0</v>
      </c>
      <c r="K7" s="22">
        <f>COUNTIFS('[1]RAID Log'!$B$2:$B$200,"Risk",'[1]RAID Log'!$F$2:$F$200,1,'[1]RAID Log'!$G$2:$G$200,2,'[1]RAID Log'!$N$2:$N$200,"&lt;&gt;Closed")</f>
        <v>0</v>
      </c>
      <c r="L7" s="22">
        <f>COUNTIFS('[1]RAID Log'!$B$2:$B$200,"Risk",'[1]RAID Log'!$F$2:$F$200,1,'[1]RAID Log'!$G$2:$G$200,3,'[1]RAID Log'!$N$2:$N$200,"&lt;&gt;Closed")</f>
        <v>0</v>
      </c>
      <c r="M7" s="22">
        <f>COUNTIFS('[1]RAID Log'!$B$2:$B$200,"Risk",'[1]RAID Log'!$F$2:$F$200,1,'[1]RAID Log'!$G$2:$G$200,4,'[1]RAID Log'!$N$2:$N$200,"&lt;&gt;Closed")</f>
        <v>0</v>
      </c>
      <c r="N7" s="22">
        <f>COUNTIFS('[1]RAID Log'!$B$2:$B$200,"Risk",'[1]RAID Log'!$F$2:$F$200,1,'[1]RAID Log'!$G$2:$G$200,5,'[1]RAID Log'!$N$2:$N$200,"&lt;&gt;Closed")</f>
        <v>0</v>
      </c>
    </row>
    <row r="9" spans="1:20" ht="29.1" customHeight="1" x14ac:dyDescent="0.25">
      <c r="I9" s="86" t="s">
        <v>217</v>
      </c>
      <c r="J9" s="86"/>
      <c r="K9" s="86"/>
      <c r="L9" s="86"/>
      <c r="M9" s="86"/>
      <c r="N9" s="86"/>
    </row>
    <row r="11" spans="1:20" ht="15.75" x14ac:dyDescent="0.25">
      <c r="I11" s="21" t="s">
        <v>218</v>
      </c>
    </row>
    <row r="12" spans="1:20" x14ac:dyDescent="0.25">
      <c r="I12" s="27" t="s">
        <v>112</v>
      </c>
      <c r="J12" s="27" t="s">
        <v>219</v>
      </c>
    </row>
    <row r="13" spans="1:20" x14ac:dyDescent="0.25">
      <c r="I13" s="42">
        <v>1</v>
      </c>
      <c r="J13" s="42" t="s">
        <v>220</v>
      </c>
    </row>
    <row r="14" spans="1:20" x14ac:dyDescent="0.25">
      <c r="I14" s="42">
        <v>2</v>
      </c>
      <c r="J14" s="42" t="s">
        <v>221</v>
      </c>
    </row>
    <row r="15" spans="1:20" x14ac:dyDescent="0.25">
      <c r="I15" s="42">
        <v>3</v>
      </c>
      <c r="J15" s="42" t="s">
        <v>222</v>
      </c>
    </row>
    <row r="16" spans="1:20" x14ac:dyDescent="0.25">
      <c r="I16" s="42">
        <v>4</v>
      </c>
      <c r="J16" s="42" t="s">
        <v>223</v>
      </c>
    </row>
    <row r="17" spans="9:10" ht="30" x14ac:dyDescent="0.25">
      <c r="I17" s="42">
        <v>5</v>
      </c>
      <c r="J17" s="48" t="s">
        <v>224</v>
      </c>
    </row>
  </sheetData>
  <mergeCells count="1">
    <mergeCell ref="I9:N9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Team Overview</vt:lpstr>
      <vt:lpstr>MVP Requirements + Design</vt:lpstr>
      <vt:lpstr>Project Plan &amp; Sprint Meetings</vt:lpstr>
      <vt:lpstr>RAID Logs </vt:lpstr>
      <vt:lpstr>Team Progress View- JIRA SCRUM</vt:lpstr>
      <vt:lpstr>JIRA Task Breakdown</vt:lpstr>
      <vt:lpstr>Data Model</vt:lpstr>
      <vt:lpstr>Tasks</vt:lpstr>
      <vt:lpstr>Team votes &amp; Misc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Anchit</dc:creator>
  <cp:lastModifiedBy>Gregory Hinds</cp:lastModifiedBy>
  <dcterms:created xsi:type="dcterms:W3CDTF">2026-09-23T06:16:51Z</dcterms:created>
  <dcterms:modified xsi:type="dcterms:W3CDTF">2026-09-24T22:45:52Z</dcterms:modified>
</cp:coreProperties>
</file>