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QEC_MI_MonteCarlo/Results/"/>
    </mc:Choice>
  </mc:AlternateContent>
  <xr:revisionPtr revIDLastSave="909" documentId="8_{5654A851-E572-45B1-A9C0-C05452E73D90}" xr6:coauthVersionLast="47" xr6:coauthVersionMax="47" xr10:uidLastSave="{B95945F2-182B-40D1-B015-3EA3EF98BD61}"/>
  <bookViews>
    <workbookView xWindow="-90" yWindow="0" windowWidth="19380" windowHeight="20970" xr2:uid="{7690935D-8799-4377-8DA9-20F19B3BE301}"/>
  </bookViews>
  <sheets>
    <sheet name="Sheet1" sheetId="1" r:id="rId1"/>
  </sheets>
  <definedNames>
    <definedName name="_xlnm._FilterDatabase" localSheetId="0" hidden="1">Sheet1!$H$38:$H$246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1" l="1"/>
  <c r="J25" i="1"/>
  <c r="K3" i="1"/>
  <c r="J3" i="1"/>
  <c r="K2" i="1"/>
  <c r="J2" i="1"/>
  <c r="H243" i="1"/>
  <c r="H244" i="1"/>
  <c r="H245" i="1"/>
  <c r="H246" i="1"/>
  <c r="H242" i="1"/>
  <c r="H238" i="1"/>
  <c r="H239" i="1"/>
  <c r="H240" i="1"/>
  <c r="H241" i="1"/>
  <c r="H237" i="1"/>
  <c r="H233" i="1"/>
  <c r="H234" i="1"/>
  <c r="H235" i="1"/>
  <c r="H236" i="1"/>
  <c r="H232" i="1"/>
  <c r="H228" i="1"/>
  <c r="H229" i="1"/>
  <c r="H230" i="1"/>
  <c r="H231" i="1"/>
  <c r="H227" i="1"/>
  <c r="H223" i="1"/>
  <c r="H224" i="1"/>
  <c r="H225" i="1"/>
  <c r="H226" i="1"/>
  <c r="H222" i="1"/>
  <c r="H218" i="1"/>
  <c r="H219" i="1"/>
  <c r="H220" i="1"/>
  <c r="H221" i="1"/>
  <c r="H217" i="1"/>
  <c r="H213" i="1"/>
  <c r="H214" i="1"/>
  <c r="H215" i="1"/>
  <c r="H216" i="1"/>
  <c r="H212" i="1"/>
  <c r="H208" i="1"/>
  <c r="H209" i="1"/>
  <c r="H210" i="1"/>
  <c r="H211" i="1"/>
  <c r="H207" i="1"/>
  <c r="H203" i="1"/>
  <c r="H204" i="1"/>
  <c r="H205" i="1"/>
  <c r="H206" i="1"/>
  <c r="H202" i="1"/>
  <c r="H198" i="1"/>
  <c r="H199" i="1"/>
  <c r="H200" i="1"/>
  <c r="H201" i="1"/>
  <c r="H197" i="1"/>
  <c r="H193" i="1"/>
  <c r="H194" i="1"/>
  <c r="H195" i="1"/>
  <c r="H196" i="1"/>
  <c r="H192" i="1"/>
  <c r="H188" i="1"/>
  <c r="H189" i="1"/>
  <c r="H190" i="1"/>
  <c r="H191" i="1"/>
  <c r="H187" i="1"/>
  <c r="H183" i="1"/>
  <c r="H184" i="1"/>
  <c r="H185" i="1"/>
  <c r="H186" i="1"/>
  <c r="H182" i="1"/>
  <c r="H178" i="1"/>
  <c r="H179" i="1"/>
  <c r="H180" i="1"/>
  <c r="H181" i="1"/>
  <c r="H177" i="1"/>
  <c r="H173" i="1"/>
  <c r="H174" i="1"/>
  <c r="H175" i="1"/>
  <c r="H176" i="1"/>
  <c r="H172" i="1"/>
  <c r="H171" i="1"/>
  <c r="H170" i="1"/>
  <c r="H169" i="1"/>
  <c r="H168" i="1"/>
  <c r="H167" i="1"/>
  <c r="H163" i="1"/>
  <c r="H164" i="1"/>
  <c r="H165" i="1"/>
  <c r="H166" i="1"/>
  <c r="H162" i="1"/>
  <c r="H158" i="1"/>
  <c r="H159" i="1"/>
  <c r="H160" i="1"/>
  <c r="H161" i="1"/>
  <c r="H157" i="1"/>
  <c r="H153" i="1"/>
  <c r="H154" i="1"/>
  <c r="H155" i="1"/>
  <c r="H156" i="1"/>
  <c r="H152" i="1"/>
  <c r="H148" i="1"/>
  <c r="H149" i="1"/>
  <c r="H150" i="1"/>
  <c r="H151" i="1"/>
  <c r="H147" i="1"/>
  <c r="H143" i="1"/>
  <c r="H144" i="1"/>
  <c r="H145" i="1"/>
  <c r="H146" i="1"/>
  <c r="H142" i="1"/>
  <c r="H138" i="1"/>
  <c r="H139" i="1"/>
  <c r="H140" i="1"/>
  <c r="H141" i="1"/>
  <c r="H137" i="1"/>
  <c r="H133" i="1"/>
  <c r="H134" i="1"/>
  <c r="H135" i="1"/>
  <c r="H136" i="1"/>
  <c r="H132" i="1"/>
  <c r="H128" i="1"/>
  <c r="H129" i="1"/>
  <c r="H130" i="1"/>
  <c r="H131" i="1"/>
  <c r="H127" i="1"/>
  <c r="H123" i="1"/>
  <c r="H124" i="1"/>
  <c r="H125" i="1"/>
  <c r="H126" i="1"/>
  <c r="H122" i="1"/>
  <c r="H118" i="1"/>
  <c r="H119" i="1"/>
  <c r="H120" i="1"/>
  <c r="H121" i="1"/>
  <c r="H117" i="1"/>
  <c r="H113" i="1"/>
  <c r="H114" i="1"/>
  <c r="H115" i="1"/>
  <c r="H116" i="1"/>
  <c r="H112" i="1"/>
  <c r="H108" i="1"/>
  <c r="H109" i="1"/>
  <c r="H110" i="1"/>
  <c r="H111" i="1"/>
  <c r="H107" i="1"/>
  <c r="H103" i="1"/>
  <c r="H104" i="1"/>
  <c r="H105" i="1"/>
  <c r="H106" i="1"/>
  <c r="H102" i="1"/>
  <c r="H98" i="1"/>
  <c r="H99" i="1"/>
  <c r="H100" i="1"/>
  <c r="H101" i="1"/>
  <c r="H97" i="1"/>
  <c r="H93" i="1"/>
  <c r="H94" i="1"/>
  <c r="H95" i="1"/>
  <c r="H96" i="1"/>
  <c r="H92" i="1"/>
  <c r="H88" i="1"/>
  <c r="H89" i="1"/>
  <c r="H90" i="1"/>
  <c r="H91" i="1"/>
  <c r="H87" i="1"/>
  <c r="H83" i="1"/>
  <c r="H84" i="1"/>
  <c r="H85" i="1"/>
  <c r="H86" i="1"/>
  <c r="H82" i="1"/>
  <c r="H78" i="1"/>
  <c r="H79" i="1"/>
  <c r="H80" i="1"/>
  <c r="H81" i="1"/>
  <c r="H77" i="1"/>
  <c r="H73" i="1"/>
  <c r="H74" i="1"/>
  <c r="H75" i="1"/>
  <c r="H76" i="1"/>
  <c r="H72" i="1"/>
  <c r="H68" i="1"/>
  <c r="H69" i="1"/>
  <c r="H70" i="1"/>
  <c r="H71" i="1"/>
  <c r="H67" i="1"/>
  <c r="H63" i="1"/>
  <c r="H64" i="1"/>
  <c r="H65" i="1"/>
  <c r="H66" i="1"/>
  <c r="H62" i="1"/>
  <c r="H58" i="1"/>
  <c r="H59" i="1"/>
  <c r="H60" i="1"/>
  <c r="H61" i="1"/>
  <c r="H57" i="1"/>
  <c r="H53" i="1"/>
  <c r="H54" i="1"/>
  <c r="H55" i="1"/>
  <c r="H56" i="1"/>
  <c r="H52" i="1"/>
  <c r="H48" i="1"/>
  <c r="H49" i="1"/>
  <c r="H50" i="1"/>
  <c r="H51" i="1"/>
  <c r="H47" i="1"/>
  <c r="H46" i="1"/>
  <c r="H45" i="1"/>
  <c r="H44" i="1"/>
  <c r="H43" i="1"/>
  <c r="H39" i="1"/>
  <c r="H40" i="1"/>
  <c r="H41" i="1"/>
  <c r="H42" i="1"/>
  <c r="H38" i="1"/>
  <c r="H32" i="1"/>
  <c r="H33" i="1"/>
  <c r="H34" i="1"/>
  <c r="H35" i="1"/>
  <c r="H31" i="1"/>
  <c r="H27" i="1"/>
  <c r="H28" i="1"/>
  <c r="H29" i="1"/>
  <c r="H30" i="1"/>
  <c r="H26" i="1"/>
  <c r="H22" i="1"/>
  <c r="H23" i="1"/>
  <c r="H24" i="1"/>
  <c r="H25" i="1"/>
  <c r="H21" i="1"/>
  <c r="H17" i="1"/>
  <c r="H18" i="1"/>
  <c r="H19" i="1"/>
  <c r="H20" i="1"/>
  <c r="H16" i="1"/>
  <c r="H12" i="1"/>
  <c r="H13" i="1"/>
  <c r="H14" i="1"/>
  <c r="H15" i="1"/>
  <c r="H11" i="1"/>
  <c r="H6" i="1"/>
  <c r="H5" i="1"/>
  <c r="H4" i="1"/>
  <c r="H3" i="1"/>
  <c r="H2" i="1"/>
  <c r="D46" i="1"/>
  <c r="D45" i="1"/>
  <c r="D44" i="1"/>
  <c r="D43" i="1"/>
  <c r="B51" i="1"/>
  <c r="B50" i="1"/>
  <c r="B49" i="1"/>
  <c r="B48" i="1"/>
  <c r="B47" i="1"/>
  <c r="B46" i="1"/>
  <c r="B45" i="1"/>
  <c r="B44" i="1"/>
  <c r="B43" i="1"/>
  <c r="B42" i="1"/>
  <c r="D36" i="1"/>
  <c r="D35" i="1"/>
  <c r="D34" i="1"/>
  <c r="D33" i="1"/>
  <c r="B41" i="1"/>
  <c r="B40" i="1"/>
  <c r="B39" i="1"/>
  <c r="B38" i="1"/>
  <c r="B37" i="1"/>
  <c r="B36" i="1"/>
  <c r="B35" i="1"/>
  <c r="B34" i="1"/>
  <c r="B33" i="1"/>
  <c r="B32" i="1"/>
  <c r="D26" i="1"/>
  <c r="D25" i="1"/>
  <c r="D24" i="1"/>
  <c r="D23" i="1"/>
  <c r="B31" i="1"/>
  <c r="B30" i="1"/>
  <c r="B29" i="1"/>
  <c r="B28" i="1"/>
  <c r="B27" i="1"/>
  <c r="B26" i="1"/>
  <c r="B25" i="1"/>
  <c r="B24" i="1"/>
  <c r="B23" i="1"/>
  <c r="B22" i="1"/>
  <c r="D16" i="1"/>
  <c r="D15" i="1"/>
  <c r="D14" i="1"/>
  <c r="D13" i="1"/>
  <c r="B21" i="1"/>
  <c r="B20" i="1"/>
  <c r="B19" i="1"/>
  <c r="B18" i="1"/>
  <c r="B17" i="1"/>
  <c r="B16" i="1"/>
  <c r="B15" i="1"/>
  <c r="B14" i="1"/>
  <c r="B13" i="1"/>
  <c r="B12" i="1"/>
  <c r="D6" i="1"/>
  <c r="D4" i="1"/>
  <c r="D3" i="1"/>
  <c r="B8" i="1"/>
  <c r="D42" i="1"/>
  <c r="D32" i="1"/>
  <c r="D22" i="1"/>
  <c r="D12" i="1"/>
  <c r="D2" i="1"/>
  <c r="B11" i="1"/>
  <c r="B10" i="1"/>
  <c r="B9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<sst xmlns="http://schemas.openxmlformats.org/spreadsheetml/2006/main" count="324" uniqueCount="264">
  <si>
    <t>Code</t>
  </si>
  <si>
    <t>n</t>
  </si>
  <si>
    <t>4C3,2</t>
  </si>
  <si>
    <t>4C3,3</t>
  </si>
  <si>
    <t>C3,3</t>
  </si>
  <si>
    <t>C5,3</t>
  </si>
  <si>
    <t>C7,3</t>
  </si>
  <si>
    <t>C9,3</t>
  </si>
  <si>
    <t>C11,3</t>
  </si>
  <si>
    <t>I_{tot}(S;EC)</t>
  </si>
  <si>
    <t>P_{fail}</t>
  </si>
  <si>
    <t>4C5,2</t>
  </si>
  <si>
    <t>4C7,2</t>
  </si>
  <si>
    <t>4C9,2</t>
  </si>
  <si>
    <t>4C11,2</t>
  </si>
  <si>
    <t>p</t>
  </si>
  <si>
    <t>k=4</t>
  </si>
  <si>
    <t>9C3,2</t>
  </si>
  <si>
    <t>9C5,2</t>
  </si>
  <si>
    <t>9C7,2</t>
  </si>
  <si>
    <t>9C9,2</t>
  </si>
  <si>
    <t>9C11,2</t>
  </si>
  <si>
    <t>C5,4</t>
  </si>
  <si>
    <t>C7,4</t>
  </si>
  <si>
    <t>C9,4</t>
  </si>
  <si>
    <t>C11,4</t>
  </si>
  <si>
    <t>2C3,3+C3,2</t>
  </si>
  <si>
    <t>C3,2</t>
  </si>
  <si>
    <t>C5,2</t>
  </si>
  <si>
    <t>C7,2</t>
  </si>
  <si>
    <t>C9,2</t>
  </si>
  <si>
    <t>C11,2</t>
  </si>
  <si>
    <t>2C3,3+C5,2</t>
  </si>
  <si>
    <t>2C3,3+C7,2</t>
  </si>
  <si>
    <t>2C3,3+C9,2</t>
  </si>
  <si>
    <t>2C3,3+C11,2</t>
  </si>
  <si>
    <t>2C5,3+C3,2</t>
  </si>
  <si>
    <t>2C7,3+C5,2</t>
  </si>
  <si>
    <t>2C9,3+C7,2</t>
  </si>
  <si>
    <t>2C5,3+C5,2</t>
  </si>
  <si>
    <t>2C5,3+C7,2</t>
  </si>
  <si>
    <t>2C5,3+C9,2</t>
  </si>
  <si>
    <t>2C5,3+C11,2</t>
  </si>
  <si>
    <t>2C7,3+C3,2</t>
  </si>
  <si>
    <t>2C7,3+C7,2</t>
  </si>
  <si>
    <t>2C7,3+C9,2</t>
  </si>
  <si>
    <t>2C7,3+C11,2</t>
  </si>
  <si>
    <t>2C9,3+C3,2</t>
  </si>
  <si>
    <t>2C9,3+C5,2</t>
  </si>
  <si>
    <t>2C9,3+C9,2</t>
  </si>
  <si>
    <t>2C9,3+C11,2</t>
  </si>
  <si>
    <t>2C11,3+C3,2</t>
  </si>
  <si>
    <t>2C11,3+C5,2</t>
  </si>
  <si>
    <t>2C11,3+C7,2</t>
  </si>
  <si>
    <t>2C11,3+C9,2</t>
  </si>
  <si>
    <t>2C11,3+C11,2</t>
  </si>
  <si>
    <t>16C3,2</t>
  </si>
  <si>
    <t>16C5,2</t>
  </si>
  <si>
    <t>16C7,2</t>
  </si>
  <si>
    <t>16C9,2</t>
  </si>
  <si>
    <t>16C11,2</t>
  </si>
  <si>
    <t>C5,5</t>
  </si>
  <si>
    <t>C7,5</t>
  </si>
  <si>
    <t>C9,5</t>
  </si>
  <si>
    <t>C11,5</t>
  </si>
  <si>
    <t>4C5,3</t>
  </si>
  <si>
    <t>4C7,3</t>
  </si>
  <si>
    <t>4C9,3</t>
  </si>
  <si>
    <t>4C11,3</t>
  </si>
  <si>
    <t>C5,4+7C3,2</t>
  </si>
  <si>
    <t>C5,4+7C5,2</t>
  </si>
  <si>
    <t>C5,4+7C9,2</t>
  </si>
  <si>
    <t>C5,4+7C7,2</t>
  </si>
  <si>
    <t>C5,4+7C11,2</t>
  </si>
  <si>
    <t>C7,4+7C3,2</t>
  </si>
  <si>
    <t>C7,4+7C5,2</t>
  </si>
  <si>
    <t>C7,4+7C7,2</t>
  </si>
  <si>
    <t>C7,4+7C9,2</t>
  </si>
  <si>
    <t>C7,4+7C11,2</t>
  </si>
  <si>
    <t>C9,4+7C3,2</t>
  </si>
  <si>
    <t>C9,4+7C5,2</t>
  </si>
  <si>
    <t>C9,4+7C7,2</t>
  </si>
  <si>
    <t>C9,4+7C9,2</t>
  </si>
  <si>
    <t>C9,4+7C11,2</t>
  </si>
  <si>
    <t>C11,4+7C3,2</t>
  </si>
  <si>
    <t>C11,4+7C5,2</t>
  </si>
  <si>
    <t>C11,4+7C7,2</t>
  </si>
  <si>
    <t>C11,4+7C9,2</t>
  </si>
  <si>
    <t>C11,4+7C11,2</t>
  </si>
  <si>
    <t>C3,3+12C3,2</t>
  </si>
  <si>
    <t>C3,3+12C5,2</t>
  </si>
  <si>
    <t>C3,3+12C7,2</t>
  </si>
  <si>
    <t>C3,3+12C9,2</t>
  </si>
  <si>
    <t>C3,3+12C11,2</t>
  </si>
  <si>
    <t>C5,3+12C3,2</t>
  </si>
  <si>
    <t>C5,3+12C5,2</t>
  </si>
  <si>
    <t>C5,3+12C7,2</t>
  </si>
  <si>
    <t>C5,3+12C9,2</t>
  </si>
  <si>
    <t>C5,3+12C11,2</t>
  </si>
  <si>
    <t>C7,3+12C3,2</t>
  </si>
  <si>
    <t>C7,3+12C5,2</t>
  </si>
  <si>
    <t>C7,3+12C7,2</t>
  </si>
  <si>
    <t>C7,3+12C9,2</t>
  </si>
  <si>
    <t>C7,3+12C11,2</t>
  </si>
  <si>
    <t>C9,3+12C3,2</t>
  </si>
  <si>
    <t>C9,3+12C5,2</t>
  </si>
  <si>
    <t>C9,3+12C7,2</t>
  </si>
  <si>
    <t>C9,3+12C9,2</t>
  </si>
  <si>
    <t>C9,3+12C11,2</t>
  </si>
  <si>
    <t>C11,3+12C3,2</t>
  </si>
  <si>
    <t>C11,3+12C5,2</t>
  </si>
  <si>
    <t>C11,3+12C7,2</t>
  </si>
  <si>
    <t>C11,3+12C9,2</t>
  </si>
  <si>
    <t>C11,3+12C11,2</t>
  </si>
  <si>
    <t>2C3,3+8C3,2</t>
  </si>
  <si>
    <t>2C3,3+8C5,2</t>
  </si>
  <si>
    <t>2C3,3+8C7,2</t>
  </si>
  <si>
    <t>2C3,3+8C9,2</t>
  </si>
  <si>
    <t>2C3,3+8C11,2</t>
  </si>
  <si>
    <t>2C5,3+8C3,2</t>
  </si>
  <si>
    <t>2C5,3+8C5,2</t>
  </si>
  <si>
    <t>2C5,3+8C7,2</t>
  </si>
  <si>
    <t>2C5,3+8C9,2</t>
  </si>
  <si>
    <t>2C5,3+8C11,2</t>
  </si>
  <si>
    <t>2C7,3+8C5,2</t>
  </si>
  <si>
    <t>2C7,3+8C7,2</t>
  </si>
  <si>
    <t>2C7,3+8C9,2</t>
  </si>
  <si>
    <t>2C7,3+8C11,2</t>
  </si>
  <si>
    <t>2C7,3+8C3,2</t>
  </si>
  <si>
    <t>2C9,3+8C3,2</t>
  </si>
  <si>
    <t>2C9,3+8C5,2</t>
  </si>
  <si>
    <t>2C9,3+8C7,2</t>
  </si>
  <si>
    <t>2C9,3+8C9,2</t>
  </si>
  <si>
    <t>2C9,3+8C11,2</t>
  </si>
  <si>
    <t>2C11,3+8C3,2</t>
  </si>
  <si>
    <t>2C11,3+8C5,2</t>
  </si>
  <si>
    <t>2C11,3+8C7,2</t>
  </si>
  <si>
    <t>2C11,3+8C9,2</t>
  </si>
  <si>
    <t>2C11,3+8C11,2</t>
  </si>
  <si>
    <t>3C3,3+4C3,2</t>
  </si>
  <si>
    <t>3C3,3+4C5,2</t>
  </si>
  <si>
    <t>3C3,3+4C7,2</t>
  </si>
  <si>
    <t>3C3,3+4C9,2</t>
  </si>
  <si>
    <t>3C3,3+4C11,2</t>
  </si>
  <si>
    <t>3C5,3+4C3,2</t>
  </si>
  <si>
    <t>3C5,3+4C5,2</t>
  </si>
  <si>
    <t>3C5,3+4C7,2</t>
  </si>
  <si>
    <t>3C5,3+4C9,2</t>
  </si>
  <si>
    <t>3C5,3+4C11,2</t>
  </si>
  <si>
    <t>3C7,3+4C3,2</t>
  </si>
  <si>
    <t>3C7,3+4C5,2</t>
  </si>
  <si>
    <t>3C7,3+4C7,2</t>
  </si>
  <si>
    <t>3C7,3+4C9,2</t>
  </si>
  <si>
    <t>3C7,3+4C11,2</t>
  </si>
  <si>
    <t>3C9,3+4C3,2</t>
  </si>
  <si>
    <t>3C9,3+4C5,2</t>
  </si>
  <si>
    <t>3C9,3+4C7,2</t>
  </si>
  <si>
    <t>3C9,3+4C9,2</t>
  </si>
  <si>
    <t>3C9,3+4C11,2</t>
  </si>
  <si>
    <t>3C11,3+4C3,2</t>
  </si>
  <si>
    <t>3C11,3+4C5,2</t>
  </si>
  <si>
    <t>3C11,3+4C7,2</t>
  </si>
  <si>
    <t>3C11,3+4C9,2</t>
  </si>
  <si>
    <t>3C11,3+4C11,2</t>
  </si>
  <si>
    <t>C5,4+C3,3+3C3,2</t>
  </si>
  <si>
    <t>C5,4+C3,3+5C3,2</t>
  </si>
  <si>
    <t>C5,4+C3,3+7C3,2</t>
  </si>
  <si>
    <t>C5,4+C3,3+3C9,2</t>
  </si>
  <si>
    <t>C5,4+C3,3+3C11,2</t>
  </si>
  <si>
    <t>C5,4+C5,3+3C3,2</t>
  </si>
  <si>
    <t>C5,4+C5,3+5C3,2</t>
  </si>
  <si>
    <t>C5,4+C5,3+7C3,2</t>
  </si>
  <si>
    <t>C5,4+C5,3+3C9,2</t>
  </si>
  <si>
    <t>C5,4+C5,3+3C11,2</t>
  </si>
  <si>
    <t>C5,4+C7,3+3C3,2</t>
  </si>
  <si>
    <t>C5,4+C7,3+5C3,2</t>
  </si>
  <si>
    <t>C5,4+C7,3+7C3,2</t>
  </si>
  <si>
    <t>C5,4+C7,3+3C9,2</t>
  </si>
  <si>
    <t>C5,4+C7,3+3C11,2</t>
  </si>
  <si>
    <t>C5,4+C9,3+3C3,2</t>
  </si>
  <si>
    <t>C5,4+C9,3+5C3,2</t>
  </si>
  <si>
    <t>C5,4+C9,3+7C3,2</t>
  </si>
  <si>
    <t>C5,4+C9,3+3C9,2</t>
  </si>
  <si>
    <t>C5,4+C9,3+3C11,2</t>
  </si>
  <si>
    <t>C5,4+C11,3+3C3,2</t>
  </si>
  <si>
    <t>C5,4+C11,3+5C3,2</t>
  </si>
  <si>
    <t>C5,4+C11,3+7C3,2</t>
  </si>
  <si>
    <t>C5,4+C11,3+3C9,2</t>
  </si>
  <si>
    <t>C5,4+C11,3+3C11,2</t>
  </si>
  <si>
    <t>C7,4+C3,3+3C3,2</t>
  </si>
  <si>
    <t>C7,4+C3,3+5C3,2</t>
  </si>
  <si>
    <t>C7,4+C3,3+7C3,2</t>
  </si>
  <si>
    <t>C7,4+C3,3+3C9,2</t>
  </si>
  <si>
    <t>C7,4+C3,3+3C11,2</t>
  </si>
  <si>
    <t>C7,4+C5,3+3C3,2</t>
  </si>
  <si>
    <t>C7,4+C5,3+5C3,2</t>
  </si>
  <si>
    <t>C7,4+C5,3+7C3,2</t>
  </si>
  <si>
    <t>C7,4+C5,3+3C9,2</t>
  </si>
  <si>
    <t>C7,4+C5,3+3C11,2</t>
  </si>
  <si>
    <t>C7,4+C7,3+3C3,2</t>
  </si>
  <si>
    <t>C7,4+C7,3+5C3,2</t>
  </si>
  <si>
    <t>C7,4+C7,3+7C3,2</t>
  </si>
  <si>
    <t>C7,4+C7,3+3C9,2</t>
  </si>
  <si>
    <t>C7,4+C7,3+3C11,2</t>
  </si>
  <si>
    <t>C7,4+C9,3+3C3,2</t>
  </si>
  <si>
    <t>C7,4+C9,3+5C3,2</t>
  </si>
  <si>
    <t>C7,4+C9,3+7C3,2</t>
  </si>
  <si>
    <t>C7,4+C9,3+3C9,2</t>
  </si>
  <si>
    <t>C7,4+C9,3+3C11,2</t>
  </si>
  <si>
    <t>C7,4+C11,3+3C3,2</t>
  </si>
  <si>
    <t>C7,4+C11,3+5C3,2</t>
  </si>
  <si>
    <t>C7,4+C11,3+7C3,2</t>
  </si>
  <si>
    <t>C7,4+C11,3+3C9,2</t>
  </si>
  <si>
    <t>C7,4+C11,3+3C11,2</t>
  </si>
  <si>
    <t>C9,4+C3,3+3C3,2</t>
  </si>
  <si>
    <t>C9,4+C3,3+5C3,2</t>
  </si>
  <si>
    <t>C9,4+C3,3+7C3,2</t>
  </si>
  <si>
    <t>C9,4+C3,3+3C9,2</t>
  </si>
  <si>
    <t>C9,4+C3,3+3C11,2</t>
  </si>
  <si>
    <t>C9,4+C5,3+3C3,2</t>
  </si>
  <si>
    <t>C9,4+C5,3+5C3,2</t>
  </si>
  <si>
    <t>C9,4+C5,3+7C3,2</t>
  </si>
  <si>
    <t>C9,4+C5,3+3C9,2</t>
  </si>
  <si>
    <t>C9,4+C5,3+3C11,2</t>
  </si>
  <si>
    <t>C9,4+C7,3+3C3,2</t>
  </si>
  <si>
    <t>C9,4+C7,3+5C3,2</t>
  </si>
  <si>
    <t>C9,4+C7,3+7C3,2</t>
  </si>
  <si>
    <t>C9,4+C7,3+3C9,2</t>
  </si>
  <si>
    <t>C9,4+C7,3+3C11,2</t>
  </si>
  <si>
    <t>C9,4+C9,3+3C3,2</t>
  </si>
  <si>
    <t>C9,4+C9,3+5C3,2</t>
  </si>
  <si>
    <t>C9,4+C9,3+7C3,2</t>
  </si>
  <si>
    <t>C9,4+C9,3+3C9,2</t>
  </si>
  <si>
    <t>C9,4+C9,3+3C11,2</t>
  </si>
  <si>
    <t>C9,4+C11,3+3C3,2</t>
  </si>
  <si>
    <t>C9,4+C11,3+5C3,2</t>
  </si>
  <si>
    <t>C9,4+C11,3+7C3,2</t>
  </si>
  <si>
    <t>C9,4+C11,3+3C9,2</t>
  </si>
  <si>
    <t>C9,4+C11,3+3C11,2</t>
  </si>
  <si>
    <t>C11,4+C3,3+3C3,2</t>
  </si>
  <si>
    <t>C11,4+C3,3+5C3,2</t>
  </si>
  <si>
    <t>C11,4+C3,3+7C3,2</t>
  </si>
  <si>
    <t>C11,4+C3,3+3C9,2</t>
  </si>
  <si>
    <t>C11,4+C3,3+3C11,2</t>
  </si>
  <si>
    <t>C11,4+C5,3+3C3,2</t>
  </si>
  <si>
    <t>C11,4+C5,3+5C3,2</t>
  </si>
  <si>
    <t>C11,4+C5,3+7C3,2</t>
  </si>
  <si>
    <t>C11,4+C5,3+3C9,2</t>
  </si>
  <si>
    <t>C11,4+C5,3+3C11,2</t>
  </si>
  <si>
    <t>C11,4+C7,3+3C3,2</t>
  </si>
  <si>
    <t>C11,4+C7,3+5C3,2</t>
  </si>
  <si>
    <t>C11,4+C7,3+7C3,2</t>
  </si>
  <si>
    <t>C11,4+C7,3+3C9,2</t>
  </si>
  <si>
    <t>C11,4+C7,3+3C11,2</t>
  </si>
  <si>
    <t>C11,4+C9,3+3C3,2</t>
  </si>
  <si>
    <t>C11,4+C9,3+5C3,2</t>
  </si>
  <si>
    <t>C11,4+C9,3+7C3,2</t>
  </si>
  <si>
    <t>C11,4+C9,3+3C9,2</t>
  </si>
  <si>
    <t>C11,4+C9,3+3C11,2</t>
  </si>
  <si>
    <t>C11,4+C11,3+3C3,2</t>
  </si>
  <si>
    <t>C11,4+C11,3+5C3,2</t>
  </si>
  <si>
    <t>C11,4+C11,3+7C3,2</t>
  </si>
  <si>
    <t>C11,4+C11,3+3C9,2</t>
  </si>
  <si>
    <t>C11,4+C11,3+3C11,2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</si>
</sst>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/>
    <xf numFmtId="0" fontId="0" fillId="0" borderId="2" xfId="0" applyBorder="1"/>
    <xf numFmtId="11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5B55-48C1-4696-A7C7-1EE23CAE9901}">
  <dimension ref="A1:T246"/>
  <sheetViews>
    <sheetView tabSelected="1" topLeftCell="C190" workbookViewId="0">
      <selection activeCell="N208" sqref="N208"/>
    </sheetView>
  </sheetViews>
  <sheetFormatPr defaultRowHeight="14.5" x14ac:dyDescent="0.35"/>
  <cols>
    <col min="2" max="2" width="3.81640625" bestFit="1" customWidth="1"/>
    <col min="3" max="4" width="10.81640625" bestFit="1" customWidth="1"/>
    <col min="7" max="7" width="16.54296875" bestFit="1" customWidth="1"/>
  </cols>
  <sheetData>
    <row r="1" spans="1:20" x14ac:dyDescent="0.35">
      <c r="A1" t="s">
        <v>0</v>
      </c>
      <c r="B1" t="s">
        <v>1</v>
      </c>
      <c r="C1" t="s">
        <v>15</v>
      </c>
      <c r="D1" t="s">
        <v>9</v>
      </c>
      <c r="E1" t="s">
        <v>10</v>
      </c>
      <c r="G1" t="s">
        <v>0</v>
      </c>
      <c r="H1" t="s">
        <v>1</v>
      </c>
      <c r="I1" t="s">
        <v>15</v>
      </c>
      <c r="J1" t="s">
        <v>9</v>
      </c>
      <c r="K1" t="s">
        <v>10</v>
      </c>
      <c r="M1" t="s">
        <v>4</v>
      </c>
      <c r="N1" s="3">
        <v>10</v>
      </c>
      <c r="O1" t="s">
        <v>27</v>
      </c>
      <c r="P1">
        <v>13</v>
      </c>
      <c r="Q1" t="s">
        <v>22</v>
      </c>
      <c r="R1">
        <v>29</v>
      </c>
      <c r="S1" t="s">
        <v>61</v>
      </c>
      <c r="T1">
        <v>26</v>
      </c>
    </row>
    <row r="2" spans="1:20" x14ac:dyDescent="0.35">
      <c r="A2" t="s">
        <v>2</v>
      </c>
      <c r="B2">
        <f>4*13</f>
        <v>52</v>
      </c>
      <c r="C2">
        <v>0.01</v>
      </c>
      <c r="D2">
        <f>4*0.014468486</f>
        <v>5.7873943999999997E-2</v>
      </c>
      <c r="E2">
        <v>9.5122791851508515E-3</v>
      </c>
      <c r="G2" t="s">
        <v>17</v>
      </c>
      <c r="H2">
        <f>9*13</f>
        <v>117</v>
      </c>
      <c r="J2" s="4">
        <f>9*0.118328500043314</f>
        <v>1.064956500389826</v>
      </c>
      <c r="K2" s="7">
        <f>1-(1-0.0490965)^(9)</f>
        <v>0.36433541922561774</v>
      </c>
      <c r="M2" t="s">
        <v>5</v>
      </c>
      <c r="N2" s="3">
        <v>34</v>
      </c>
      <c r="O2" s="1" t="s">
        <v>28</v>
      </c>
      <c r="P2">
        <v>41</v>
      </c>
      <c r="Q2" t="s">
        <v>23</v>
      </c>
      <c r="R2">
        <v>65</v>
      </c>
      <c r="S2" t="s">
        <v>62</v>
      </c>
      <c r="T2">
        <v>58</v>
      </c>
    </row>
    <row r="3" spans="1:20" x14ac:dyDescent="0.35">
      <c r="A3" t="s">
        <v>11</v>
      </c>
      <c r="B3">
        <f>4*41</f>
        <v>164</v>
      </c>
      <c r="C3">
        <v>0.01</v>
      </c>
      <c r="D3">
        <f>4*0.002913452</f>
        <v>1.1653808E-2</v>
      </c>
      <c r="E3">
        <v>1.1111367153811003E-3</v>
      </c>
      <c r="G3" t="s">
        <v>18</v>
      </c>
      <c r="H3">
        <f>9*41</f>
        <v>369</v>
      </c>
      <c r="J3">
        <f>9*0.0940051637877168</f>
        <v>0.84604647408945122</v>
      </c>
      <c r="K3" s="5">
        <f>1-(1-0.0284723)^(9)</f>
        <v>0.22892488261964716</v>
      </c>
      <c r="M3" t="s">
        <v>6</v>
      </c>
      <c r="N3" s="3">
        <v>74</v>
      </c>
      <c r="O3" s="1" t="s">
        <v>29</v>
      </c>
      <c r="P3">
        <v>85</v>
      </c>
      <c r="Q3" t="s">
        <v>24</v>
      </c>
      <c r="R3">
        <v>117</v>
      </c>
      <c r="S3" t="s">
        <v>63</v>
      </c>
      <c r="T3">
        <v>106</v>
      </c>
    </row>
    <row r="4" spans="1:20" x14ac:dyDescent="0.35">
      <c r="A4" t="s">
        <v>12</v>
      </c>
      <c r="B4">
        <f>4*85</f>
        <v>340</v>
      </c>
      <c r="C4">
        <v>0.01</v>
      </c>
      <c r="D4">
        <f>4*0.000389362</f>
        <v>1.5574479999999999E-3</v>
      </c>
      <c r="E4">
        <v>9.9196309821025785E-5</v>
      </c>
      <c r="G4" t="s">
        <v>19</v>
      </c>
      <c r="H4">
        <f>9*85</f>
        <v>765</v>
      </c>
      <c r="M4" t="s">
        <v>7</v>
      </c>
      <c r="N4" s="3">
        <v>130</v>
      </c>
      <c r="O4" s="1" t="s">
        <v>30</v>
      </c>
      <c r="P4">
        <v>145</v>
      </c>
      <c r="Q4" t="s">
        <v>25</v>
      </c>
      <c r="R4">
        <v>185</v>
      </c>
      <c r="S4" t="s">
        <v>64</v>
      </c>
      <c r="T4">
        <v>160</v>
      </c>
    </row>
    <row r="5" spans="1:20" x14ac:dyDescent="0.35">
      <c r="A5" t="s">
        <v>13</v>
      </c>
      <c r="B5">
        <f>4*145</f>
        <v>580</v>
      </c>
      <c r="C5">
        <v>0.01</v>
      </c>
      <c r="D5">
        <v>3.3500000000000001E-5</v>
      </c>
      <c r="E5">
        <v>6.399984640026446E-6</v>
      </c>
      <c r="G5" t="s">
        <v>20</v>
      </c>
      <c r="H5">
        <f>9*145</f>
        <v>1305</v>
      </c>
      <c r="M5" t="s">
        <v>8</v>
      </c>
      <c r="N5" s="3">
        <v>202</v>
      </c>
      <c r="O5" s="1" t="s">
        <v>31</v>
      </c>
      <c r="P5">
        <v>221</v>
      </c>
    </row>
    <row r="6" spans="1:20" x14ac:dyDescent="0.35">
      <c r="A6" t="s">
        <v>14</v>
      </c>
      <c r="B6">
        <f>4*221</f>
        <v>884</v>
      </c>
      <c r="C6">
        <v>0.01</v>
      </c>
      <c r="D6" s="1">
        <f>4*0.00000732</f>
        <v>2.9280000000000001E-5</v>
      </c>
      <c r="E6">
        <v>1.1999994600220276E-6</v>
      </c>
      <c r="G6" t="s">
        <v>21</v>
      </c>
      <c r="H6">
        <f>9*221</f>
        <v>1989</v>
      </c>
      <c r="J6" s="1"/>
      <c r="N6" s="1"/>
      <c r="O6" s="1"/>
    </row>
    <row r="7" spans="1:20" x14ac:dyDescent="0.35">
      <c r="A7" t="s">
        <v>4</v>
      </c>
      <c r="B7">
        <f>10</f>
        <v>10</v>
      </c>
      <c r="C7">
        <v>0.01</v>
      </c>
      <c r="D7">
        <v>0.23358828200000001</v>
      </c>
      <c r="E7">
        <v>5.84726E-2</v>
      </c>
      <c r="G7" t="s">
        <v>22</v>
      </c>
      <c r="H7">
        <v>29</v>
      </c>
      <c r="N7" s="1"/>
      <c r="O7" s="1"/>
    </row>
    <row r="8" spans="1:20" x14ac:dyDescent="0.35">
      <c r="A8" t="s">
        <v>5</v>
      </c>
      <c r="B8">
        <f>34</f>
        <v>34</v>
      </c>
      <c r="C8">
        <v>0.01</v>
      </c>
      <c r="D8">
        <v>2.0457993000000001E-2</v>
      </c>
      <c r="E8">
        <v>4.9433999999999997E-3</v>
      </c>
      <c r="G8" t="s">
        <v>23</v>
      </c>
      <c r="H8">
        <v>65</v>
      </c>
      <c r="N8" s="1"/>
      <c r="O8" s="7"/>
    </row>
    <row r="9" spans="1:20" x14ac:dyDescent="0.35">
      <c r="A9" t="s">
        <v>6</v>
      </c>
      <c r="B9">
        <f>74</f>
        <v>74</v>
      </c>
      <c r="C9">
        <v>0.01</v>
      </c>
      <c r="D9">
        <v>3.6885413999999998E-2</v>
      </c>
      <c r="E9">
        <v>4.3855999999999999E-3</v>
      </c>
      <c r="G9" t="s">
        <v>24</v>
      </c>
      <c r="H9">
        <v>117</v>
      </c>
      <c r="J9">
        <v>0.68032250068811195</v>
      </c>
      <c r="K9" s="5">
        <v>0.2425196</v>
      </c>
      <c r="N9" s="1"/>
      <c r="O9" s="5"/>
    </row>
    <row r="10" spans="1:20" x14ac:dyDescent="0.35">
      <c r="A10" t="s">
        <v>7</v>
      </c>
      <c r="B10">
        <f>130</f>
        <v>130</v>
      </c>
      <c r="C10">
        <v>0.01</v>
      </c>
      <c r="D10">
        <v>5.1994379999999998E-3</v>
      </c>
      <c r="E10">
        <v>4.3159999999999997E-4</v>
      </c>
      <c r="G10" t="s">
        <v>25</v>
      </c>
      <c r="H10">
        <v>185</v>
      </c>
      <c r="N10" s="1"/>
      <c r="O10" s="1"/>
    </row>
    <row r="11" spans="1:20" x14ac:dyDescent="0.35">
      <c r="A11" t="s">
        <v>8</v>
      </c>
      <c r="B11">
        <f>202</f>
        <v>202</v>
      </c>
      <c r="C11">
        <v>0.01</v>
      </c>
      <c r="D11">
        <v>9.8949900000000002E-4</v>
      </c>
      <c r="E11" s="1">
        <v>6.7100000000000005E-5</v>
      </c>
      <c r="G11" t="s">
        <v>26</v>
      </c>
      <c r="H11">
        <f>2*N$1+P1</f>
        <v>33</v>
      </c>
      <c r="K11" s="1"/>
      <c r="N11" s="1"/>
      <c r="O11" s="1"/>
    </row>
    <row r="12" spans="1:20" x14ac:dyDescent="0.35">
      <c r="A12" t="s">
        <v>2</v>
      </c>
      <c r="B12">
        <f>4*13</f>
        <v>52</v>
      </c>
      <c r="C12">
        <v>0.02</v>
      </c>
      <c r="D12">
        <f>4*0.0404010187644307</f>
        <v>0.16160407505772281</v>
      </c>
      <c r="E12">
        <v>3.5896417912918976E-2</v>
      </c>
      <c r="G12" t="s">
        <v>32</v>
      </c>
      <c r="H12">
        <f t="shared" ref="H12:H15" si="0">2*N$1+P2</f>
        <v>61</v>
      </c>
    </row>
    <row r="13" spans="1:20" x14ac:dyDescent="0.35">
      <c r="A13" t="s">
        <v>11</v>
      </c>
      <c r="B13">
        <f>4*41</f>
        <v>164</v>
      </c>
      <c r="C13">
        <v>0.02</v>
      </c>
      <c r="D13">
        <f>4*0.015294727703109</f>
        <v>6.1178910812436003E-2</v>
      </c>
      <c r="E13">
        <v>8.6295327715241177E-3</v>
      </c>
      <c r="G13" t="s">
        <v>33</v>
      </c>
      <c r="H13">
        <f t="shared" si="0"/>
        <v>105</v>
      </c>
    </row>
    <row r="14" spans="1:20" x14ac:dyDescent="0.35">
      <c r="A14" t="s">
        <v>12</v>
      </c>
      <c r="B14">
        <f>4*85</f>
        <v>340</v>
      </c>
      <c r="C14">
        <v>0.02</v>
      </c>
      <c r="D14">
        <f>4*0.00490945345255932</f>
        <v>1.9637813810237281E-2</v>
      </c>
      <c r="E14">
        <v>1.6206141715215949E-3</v>
      </c>
      <c r="G14" t="s">
        <v>34</v>
      </c>
      <c r="H14">
        <f t="shared" si="0"/>
        <v>165</v>
      </c>
    </row>
    <row r="15" spans="1:20" x14ac:dyDescent="0.35">
      <c r="A15" t="s">
        <v>13</v>
      </c>
      <c r="B15">
        <f>4*145</f>
        <v>580</v>
      </c>
      <c r="C15">
        <v>0.02</v>
      </c>
      <c r="D15">
        <f>4*0.00107800295706727</f>
        <v>4.3120118282690802E-3</v>
      </c>
      <c r="E15">
        <v>2.8516949930978974E-4</v>
      </c>
      <c r="G15" t="s">
        <v>35</v>
      </c>
      <c r="H15">
        <f t="shared" si="0"/>
        <v>241</v>
      </c>
    </row>
    <row r="16" spans="1:20" x14ac:dyDescent="0.35">
      <c r="A16" t="s">
        <v>14</v>
      </c>
      <c r="B16">
        <f>4*221</f>
        <v>884</v>
      </c>
      <c r="C16">
        <v>0.02</v>
      </c>
      <c r="D16">
        <f>4*0.000241477843595418</f>
        <v>9.65911374381672E-4</v>
      </c>
      <c r="E16">
        <v>5.4798873870276488E-5</v>
      </c>
      <c r="G16" t="s">
        <v>36</v>
      </c>
      <c r="H16">
        <f>2*N$2+P1</f>
        <v>81</v>
      </c>
    </row>
    <row r="17" spans="1:14" x14ac:dyDescent="0.35">
      <c r="A17" t="s">
        <v>4</v>
      </c>
      <c r="B17">
        <f>10</f>
        <v>10</v>
      </c>
      <c r="C17">
        <v>0.02</v>
      </c>
      <c r="D17">
        <v>0.33568425468248902</v>
      </c>
      <c r="E17">
        <v>0.1143473</v>
      </c>
      <c r="G17" t="s">
        <v>39</v>
      </c>
      <c r="H17">
        <f t="shared" ref="H17:H20" si="1">2*N$2+P2</f>
        <v>109</v>
      </c>
    </row>
    <row r="18" spans="1:14" x14ac:dyDescent="0.35">
      <c r="A18" t="s">
        <v>5</v>
      </c>
      <c r="B18">
        <f>34</f>
        <v>34</v>
      </c>
      <c r="C18">
        <v>0.02</v>
      </c>
      <c r="D18">
        <v>6.1015047423785898E-2</v>
      </c>
      <c r="E18">
        <v>2.0639000000000001E-2</v>
      </c>
      <c r="G18" t="s">
        <v>40</v>
      </c>
      <c r="H18">
        <f t="shared" si="1"/>
        <v>153</v>
      </c>
    </row>
    <row r="19" spans="1:14" x14ac:dyDescent="0.35">
      <c r="A19" t="s">
        <v>6</v>
      </c>
      <c r="B19">
        <f>74</f>
        <v>74</v>
      </c>
      <c r="C19">
        <v>0.02</v>
      </c>
      <c r="D19">
        <v>0.109603407208509</v>
      </c>
      <c r="E19">
        <v>1.7718899999999999E-2</v>
      </c>
      <c r="G19" t="s">
        <v>41</v>
      </c>
      <c r="H19">
        <f t="shared" si="1"/>
        <v>213</v>
      </c>
    </row>
    <row r="20" spans="1:14" x14ac:dyDescent="0.35">
      <c r="A20" t="s">
        <v>7</v>
      </c>
      <c r="B20">
        <f>130</f>
        <v>130</v>
      </c>
      <c r="C20">
        <v>0.02</v>
      </c>
      <c r="D20">
        <v>3.2468943715502699E-2</v>
      </c>
      <c r="E20">
        <v>3.7177999999999998E-3</v>
      </c>
      <c r="G20" t="s">
        <v>42</v>
      </c>
      <c r="H20">
        <f t="shared" si="1"/>
        <v>289</v>
      </c>
    </row>
    <row r="21" spans="1:14" x14ac:dyDescent="0.35">
      <c r="A21" t="s">
        <v>8</v>
      </c>
      <c r="B21">
        <f>202</f>
        <v>202</v>
      </c>
      <c r="C21">
        <v>0.02</v>
      </c>
      <c r="D21">
        <v>9.7544072361252804E-3</v>
      </c>
      <c r="E21">
        <v>8.4040000000000004E-4</v>
      </c>
      <c r="G21" t="s">
        <v>43</v>
      </c>
      <c r="H21">
        <f>2*N$3+P1</f>
        <v>161</v>
      </c>
    </row>
    <row r="22" spans="1:14" x14ac:dyDescent="0.35">
      <c r="A22" t="s">
        <v>2</v>
      </c>
      <c r="B22">
        <f>4*13</f>
        <v>52</v>
      </c>
      <c r="C22">
        <v>0.03</v>
      </c>
      <c r="D22">
        <f>4*0.0687321438095854</f>
        <v>0.27492857523834158</v>
      </c>
      <c r="E22">
        <v>7.5758572358067711E-2</v>
      </c>
      <c r="G22" t="s">
        <v>37</v>
      </c>
      <c r="H22">
        <f t="shared" ref="H22:H25" si="2">2*N$3+P2</f>
        <v>189</v>
      </c>
    </row>
    <row r="23" spans="1:14" x14ac:dyDescent="0.35">
      <c r="A23" t="s">
        <v>11</v>
      </c>
      <c r="B23">
        <f>4*41</f>
        <v>164</v>
      </c>
      <c r="C23">
        <v>0.03</v>
      </c>
      <c r="D23">
        <f>4*0.0381754146558115</f>
        <v>0.152701658623246</v>
      </c>
      <c r="E23">
        <v>2.7362664157248417E-2</v>
      </c>
      <c r="G23" t="s">
        <v>44</v>
      </c>
      <c r="H23">
        <f t="shared" si="2"/>
        <v>233</v>
      </c>
    </row>
    <row r="24" spans="1:14" x14ac:dyDescent="0.35">
      <c r="A24" t="s">
        <v>12</v>
      </c>
      <c r="B24">
        <f>4*85</f>
        <v>340</v>
      </c>
      <c r="C24">
        <v>0.03</v>
      </c>
      <c r="D24">
        <f>4*0.0204166570575651</f>
        <v>8.1666628230260399E-2</v>
      </c>
      <c r="E24">
        <v>8.3938486188502859E-3</v>
      </c>
      <c r="G24" t="s">
        <v>45</v>
      </c>
      <c r="H24">
        <f t="shared" si="2"/>
        <v>293</v>
      </c>
      <c r="N24" s="5"/>
    </row>
    <row r="25" spans="1:14" x14ac:dyDescent="0.35">
      <c r="A25" t="s">
        <v>13</v>
      </c>
      <c r="B25">
        <f>4*145</f>
        <v>580</v>
      </c>
      <c r="C25">
        <v>0.03</v>
      </c>
      <c r="D25">
        <f>4*0.00736947292721817</f>
        <v>2.9477891708872678E-2</v>
      </c>
      <c r="E25">
        <v>2.4297829148861583E-3</v>
      </c>
      <c r="G25" t="s">
        <v>46</v>
      </c>
      <c r="H25">
        <f t="shared" si="2"/>
        <v>369</v>
      </c>
      <c r="J25">
        <f>2*0.264033895750933+0.0418207888692394</f>
        <v>0.56988858037110535</v>
      </c>
      <c r="K25" s="3">
        <f>1-((1-0.115548)^(2)*(1-0.0045336))</f>
        <v>0.22129109250680223</v>
      </c>
      <c r="N25" s="6"/>
    </row>
    <row r="26" spans="1:14" x14ac:dyDescent="0.35">
      <c r="A26" t="s">
        <v>14</v>
      </c>
      <c r="B26">
        <f>4*221</f>
        <v>884</v>
      </c>
      <c r="C26">
        <v>0.03</v>
      </c>
      <c r="D26">
        <f>4*0.00267874488151533</f>
        <v>1.0714979526061321E-2</v>
      </c>
      <c r="E26">
        <v>7.7777304793047453E-4</v>
      </c>
      <c r="G26" t="s">
        <v>47</v>
      </c>
      <c r="H26">
        <f>2*N$4+P1</f>
        <v>273</v>
      </c>
    </row>
    <row r="27" spans="1:14" x14ac:dyDescent="0.35">
      <c r="A27" t="s">
        <v>4</v>
      </c>
      <c r="B27">
        <f>10</f>
        <v>10</v>
      </c>
      <c r="C27">
        <v>0.03</v>
      </c>
      <c r="D27">
        <v>0.38607807537592098</v>
      </c>
      <c r="E27">
        <v>0.16682559999999999</v>
      </c>
      <c r="G27" t="s">
        <v>48</v>
      </c>
      <c r="H27">
        <f t="shared" ref="H27:H30" si="3">2*N$4+P2</f>
        <v>301</v>
      </c>
    </row>
    <row r="28" spans="1:14" x14ac:dyDescent="0.35">
      <c r="A28" t="s">
        <v>5</v>
      </c>
      <c r="B28">
        <f>34</f>
        <v>34</v>
      </c>
      <c r="C28">
        <v>0.03</v>
      </c>
      <c r="D28">
        <v>0.108744596971424</v>
      </c>
      <c r="E28">
        <v>4.7481299999999997E-2</v>
      </c>
      <c r="G28" t="s">
        <v>38</v>
      </c>
      <c r="H28">
        <f t="shared" si="3"/>
        <v>345</v>
      </c>
    </row>
    <row r="29" spans="1:14" x14ac:dyDescent="0.35">
      <c r="A29" t="s">
        <v>6</v>
      </c>
      <c r="B29">
        <f>74</f>
        <v>74</v>
      </c>
      <c r="C29">
        <v>0.03</v>
      </c>
      <c r="D29">
        <v>0.23202265241220499</v>
      </c>
      <c r="E29">
        <v>4.2066899999999997E-2</v>
      </c>
      <c r="G29" t="s">
        <v>49</v>
      </c>
      <c r="H29">
        <f t="shared" si="3"/>
        <v>405</v>
      </c>
    </row>
    <row r="30" spans="1:14" x14ac:dyDescent="0.35">
      <c r="A30" t="s">
        <v>7</v>
      </c>
      <c r="B30">
        <f>130</f>
        <v>130</v>
      </c>
      <c r="C30">
        <v>0.03</v>
      </c>
      <c r="D30">
        <v>9.8568691703863898E-2</v>
      </c>
      <c r="E30">
        <v>1.32858E-2</v>
      </c>
      <c r="G30" t="s">
        <v>50</v>
      </c>
      <c r="H30">
        <f t="shared" si="3"/>
        <v>481</v>
      </c>
    </row>
    <row r="31" spans="1:14" x14ac:dyDescent="0.35">
      <c r="A31" t="s">
        <v>8</v>
      </c>
      <c r="B31">
        <f>202</f>
        <v>202</v>
      </c>
      <c r="C31">
        <v>0.03</v>
      </c>
      <c r="D31">
        <v>4.0638606994279902E-2</v>
      </c>
      <c r="E31">
        <v>4.3918999999999998E-3</v>
      </c>
      <c r="G31" t="s">
        <v>51</v>
      </c>
      <c r="H31">
        <f>2*N$5+P1</f>
        <v>417</v>
      </c>
    </row>
    <row r="32" spans="1:14" x14ac:dyDescent="0.35">
      <c r="A32" t="s">
        <v>2</v>
      </c>
      <c r="B32">
        <f>4*13</f>
        <v>52</v>
      </c>
      <c r="C32">
        <v>0.04</v>
      </c>
      <c r="D32">
        <f>4*0.0952391644159075</f>
        <v>0.38095665766363002</v>
      </c>
      <c r="E32">
        <v>0.12548340978301364</v>
      </c>
      <c r="G32" t="s">
        <v>52</v>
      </c>
      <c r="H32">
        <f t="shared" ref="H32:H35" si="4">2*N$5+P2</f>
        <v>445</v>
      </c>
    </row>
    <row r="33" spans="1:9" x14ac:dyDescent="0.35">
      <c r="A33" t="s">
        <v>11</v>
      </c>
      <c r="B33">
        <f>4*41</f>
        <v>164</v>
      </c>
      <c r="C33">
        <v>0.04</v>
      </c>
      <c r="D33">
        <f>4*0.0663112774422888</f>
        <v>0.26524510976915522</v>
      </c>
      <c r="E33">
        <v>6.0743940164784904E-2</v>
      </c>
      <c r="G33" t="s">
        <v>53</v>
      </c>
      <c r="H33">
        <f t="shared" si="4"/>
        <v>489</v>
      </c>
    </row>
    <row r="34" spans="1:9" x14ac:dyDescent="0.35">
      <c r="A34" t="s">
        <v>12</v>
      </c>
      <c r="B34">
        <f>4*85</f>
        <v>340</v>
      </c>
      <c r="C34">
        <v>0.04</v>
      </c>
      <c r="D34">
        <f>4*0.045635603128273</f>
        <v>0.182542412513092</v>
      </c>
      <c r="E34">
        <v>2.5668359679178132E-2</v>
      </c>
      <c r="G34" t="s">
        <v>54</v>
      </c>
      <c r="H34">
        <f t="shared" si="4"/>
        <v>549</v>
      </c>
    </row>
    <row r="35" spans="1:9" x14ac:dyDescent="0.35">
      <c r="A35" t="s">
        <v>13</v>
      </c>
      <c r="B35">
        <f>4*145</f>
        <v>580</v>
      </c>
      <c r="C35">
        <v>0.04</v>
      </c>
      <c r="D35">
        <f>4*0.0266794354250589</f>
        <v>0.1067177417002356</v>
      </c>
      <c r="E35">
        <v>1.0641667528627274E-2</v>
      </c>
      <c r="G35" t="s">
        <v>55</v>
      </c>
      <c r="H35">
        <f t="shared" si="4"/>
        <v>625</v>
      </c>
    </row>
    <row r="36" spans="1:9" x14ac:dyDescent="0.35">
      <c r="A36" t="s">
        <v>14</v>
      </c>
      <c r="B36">
        <f>4*221</f>
        <v>884</v>
      </c>
      <c r="C36">
        <v>0.04</v>
      </c>
      <c r="D36">
        <f>4*0.0132544640124466</f>
        <v>5.3017856049786399E-2</v>
      </c>
      <c r="E36">
        <v>4.7423429118972349E-3</v>
      </c>
    </row>
    <row r="37" spans="1:9" x14ac:dyDescent="0.35">
      <c r="A37" t="s">
        <v>4</v>
      </c>
      <c r="B37">
        <f>10</f>
        <v>10</v>
      </c>
      <c r="C37">
        <v>0.04</v>
      </c>
      <c r="D37">
        <v>0.40928004423636899</v>
      </c>
      <c r="E37">
        <v>0.2170107</v>
      </c>
      <c r="G37" t="s">
        <v>0</v>
      </c>
      <c r="H37" t="s">
        <v>1</v>
      </c>
    </row>
    <row r="38" spans="1:9" x14ac:dyDescent="0.35">
      <c r="A38" t="s">
        <v>5</v>
      </c>
      <c r="B38">
        <f>34</f>
        <v>34</v>
      </c>
      <c r="C38">
        <v>0.04</v>
      </c>
      <c r="D38">
        <v>0.15466937749249901</v>
      </c>
      <c r="E38">
        <v>8.4425200000000006E-2</v>
      </c>
      <c r="G38" t="s">
        <v>56</v>
      </c>
      <c r="H38">
        <f>16*P1</f>
        <v>208</v>
      </c>
      <c r="I38">
        <v>1</v>
      </c>
    </row>
    <row r="39" spans="1:9" x14ac:dyDescent="0.35">
      <c r="A39" t="s">
        <v>6</v>
      </c>
      <c r="B39">
        <f>74</f>
        <v>74</v>
      </c>
      <c r="C39">
        <v>0.04</v>
      </c>
      <c r="D39">
        <v>0.28601866510860402</v>
      </c>
      <c r="E39">
        <v>7.2729699999999994E-2</v>
      </c>
      <c r="G39" t="s">
        <v>57</v>
      </c>
      <c r="H39">
        <f>16*P2</f>
        <v>656</v>
      </c>
    </row>
    <row r="40" spans="1:9" x14ac:dyDescent="0.35">
      <c r="A40" t="s">
        <v>7</v>
      </c>
      <c r="B40">
        <f>130</f>
        <v>130</v>
      </c>
      <c r="C40">
        <v>0.04</v>
      </c>
      <c r="D40">
        <v>0.20565039372199001</v>
      </c>
      <c r="E40">
        <v>3.3180800000000003E-2</v>
      </c>
      <c r="G40" t="s">
        <v>58</v>
      </c>
      <c r="H40">
        <f>16*P3</f>
        <v>1360</v>
      </c>
    </row>
    <row r="41" spans="1:9" x14ac:dyDescent="0.35">
      <c r="A41" t="s">
        <v>8</v>
      </c>
      <c r="B41">
        <f>202</f>
        <v>202</v>
      </c>
      <c r="C41">
        <v>0.04</v>
      </c>
      <c r="D41">
        <v>0.112696963011132</v>
      </c>
      <c r="E41">
        <v>1.5066400000000001E-2</v>
      </c>
      <c r="G41" t="s">
        <v>59</v>
      </c>
      <c r="H41">
        <f>16*P4</f>
        <v>2320</v>
      </c>
    </row>
    <row r="42" spans="1:9" x14ac:dyDescent="0.35">
      <c r="A42" t="s">
        <v>2</v>
      </c>
      <c r="B42">
        <f>4*13</f>
        <v>52</v>
      </c>
      <c r="C42">
        <v>0.05</v>
      </c>
      <c r="D42">
        <f>4*0.118328500043314</f>
        <v>0.47331400017325598</v>
      </c>
      <c r="E42">
        <v>0.18239077361585498</v>
      </c>
      <c r="G42" t="s">
        <v>60</v>
      </c>
      <c r="H42">
        <f>16*P5</f>
        <v>3536</v>
      </c>
    </row>
    <row r="43" spans="1:9" x14ac:dyDescent="0.35">
      <c r="A43" t="s">
        <v>11</v>
      </c>
      <c r="B43">
        <f>4*41</f>
        <v>164</v>
      </c>
      <c r="C43">
        <v>0.05</v>
      </c>
      <c r="D43">
        <f>4*0.0940051637877168</f>
        <v>0.37602065515086719</v>
      </c>
      <c r="E43">
        <v>0.10911683837781172</v>
      </c>
      <c r="G43" t="s">
        <v>61</v>
      </c>
      <c r="H43">
        <f>T1</f>
        <v>26</v>
      </c>
    </row>
    <row r="44" spans="1:9" x14ac:dyDescent="0.35">
      <c r="A44" t="s">
        <v>12</v>
      </c>
      <c r="B44">
        <f>4*85</f>
        <v>340</v>
      </c>
      <c r="C44">
        <v>0.05</v>
      </c>
      <c r="D44">
        <f>4*0.0849681749815139</f>
        <v>0.33987269992605562</v>
      </c>
      <c r="E44">
        <v>5.9154568475023206E-2</v>
      </c>
      <c r="G44" t="s">
        <v>62</v>
      </c>
      <c r="H44">
        <f>T2</f>
        <v>58</v>
      </c>
    </row>
    <row r="45" spans="1:9" x14ac:dyDescent="0.35">
      <c r="A45" t="s">
        <v>13</v>
      </c>
      <c r="B45">
        <f>4*145</f>
        <v>580</v>
      </c>
      <c r="C45">
        <v>0.05</v>
      </c>
      <c r="D45">
        <f>4*0.0672871351476888</f>
        <v>0.26914854059075521</v>
      </c>
      <c r="E45">
        <v>3.1675442687628674E-2</v>
      </c>
      <c r="G45" t="s">
        <v>63</v>
      </c>
      <c r="H45">
        <f>T3</f>
        <v>106</v>
      </c>
    </row>
    <row r="46" spans="1:9" x14ac:dyDescent="0.35">
      <c r="A46" t="s">
        <v>14</v>
      </c>
      <c r="B46">
        <f>4*221</f>
        <v>884</v>
      </c>
      <c r="C46">
        <v>0.05</v>
      </c>
      <c r="D46">
        <f>4*0.0418207888692394</f>
        <v>0.1672831554769576</v>
      </c>
      <c r="E46">
        <v>1.8011451129708034E-2</v>
      </c>
      <c r="G46" t="s">
        <v>64</v>
      </c>
      <c r="H46">
        <f>T4</f>
        <v>160</v>
      </c>
    </row>
    <row r="47" spans="1:9" x14ac:dyDescent="0.35">
      <c r="A47" t="s">
        <v>4</v>
      </c>
      <c r="B47">
        <f>10</f>
        <v>10</v>
      </c>
      <c r="C47">
        <v>0.05</v>
      </c>
      <c r="D47">
        <v>0.413209269491849</v>
      </c>
      <c r="E47">
        <v>0.26480169999999997</v>
      </c>
      <c r="G47" t="s">
        <v>3</v>
      </c>
      <c r="H47">
        <f>4*N1</f>
        <v>40</v>
      </c>
    </row>
    <row r="48" spans="1:9" x14ac:dyDescent="0.35">
      <c r="A48" t="s">
        <v>5</v>
      </c>
      <c r="B48">
        <f>34</f>
        <v>34</v>
      </c>
      <c r="C48">
        <v>0.05</v>
      </c>
      <c r="D48">
        <v>0.19334195925630299</v>
      </c>
      <c r="E48">
        <v>0.12978709999999999</v>
      </c>
      <c r="G48" t="s">
        <v>65</v>
      </c>
      <c r="H48">
        <f>4*N2</f>
        <v>136</v>
      </c>
    </row>
    <row r="49" spans="1:9" x14ac:dyDescent="0.35">
      <c r="A49" t="s">
        <v>6</v>
      </c>
      <c r="B49">
        <f>74</f>
        <v>74</v>
      </c>
      <c r="C49">
        <v>0.05</v>
      </c>
      <c r="D49">
        <v>0.264033895750933</v>
      </c>
      <c r="E49">
        <v>0.115548</v>
      </c>
      <c r="G49" t="s">
        <v>66</v>
      </c>
      <c r="H49">
        <f>4*N3</f>
        <v>296</v>
      </c>
    </row>
    <row r="50" spans="1:9" x14ac:dyDescent="0.35">
      <c r="A50" t="s">
        <v>7</v>
      </c>
      <c r="B50">
        <f>130</f>
        <v>130</v>
      </c>
      <c r="C50">
        <v>0.05</v>
      </c>
      <c r="D50">
        <v>0.35135439574431598</v>
      </c>
      <c r="E50">
        <v>6.7380700000000002E-2</v>
      </c>
      <c r="G50" t="s">
        <v>67</v>
      </c>
      <c r="H50">
        <f>4*N4</f>
        <v>520</v>
      </c>
    </row>
    <row r="51" spans="1:9" x14ac:dyDescent="0.35">
      <c r="A51" t="s">
        <v>8</v>
      </c>
      <c r="B51">
        <f>202</f>
        <v>202</v>
      </c>
      <c r="C51">
        <v>0.05</v>
      </c>
      <c r="D51">
        <v>0.240566026813397</v>
      </c>
      <c r="E51">
        <v>3.9638100000000002E-2</v>
      </c>
      <c r="G51" t="s">
        <v>68</v>
      </c>
      <c r="H51">
        <f>4*N5</f>
        <v>808</v>
      </c>
    </row>
    <row r="52" spans="1:9" x14ac:dyDescent="0.35">
      <c r="G52" t="s">
        <v>69</v>
      </c>
      <c r="H52">
        <f>R$1+7*P1</f>
        <v>120</v>
      </c>
    </row>
    <row r="53" spans="1:9" x14ac:dyDescent="0.35">
      <c r="A53" s="2" t="s">
        <v>16</v>
      </c>
      <c r="B53" s="2"/>
      <c r="C53" s="2"/>
      <c r="D53" s="2"/>
      <c r="E53" s="2"/>
      <c r="G53" t="s">
        <v>70</v>
      </c>
      <c r="H53">
        <f>R$1+7*P2</f>
        <v>316</v>
      </c>
    </row>
    <row r="54" spans="1:9" x14ac:dyDescent="0.35">
      <c r="G54" t="s">
        <v>72</v>
      </c>
      <c r="H54">
        <f>R$1+7*P3</f>
        <v>624</v>
      </c>
    </row>
    <row r="55" spans="1:9" x14ac:dyDescent="0.35">
      <c r="G55" t="s">
        <v>71</v>
      </c>
      <c r="H55">
        <f>R$1+7*P4</f>
        <v>1044</v>
      </c>
    </row>
    <row r="56" spans="1:9" x14ac:dyDescent="0.35">
      <c r="G56" t="s">
        <v>73</v>
      </c>
      <c r="H56">
        <f>R$1+7*P5</f>
        <v>1576</v>
      </c>
    </row>
    <row r="57" spans="1:9" x14ac:dyDescent="0.35">
      <c r="G57" t="s">
        <v>74</v>
      </c>
      <c r="H57">
        <f>R$2+7*P1</f>
        <v>156</v>
      </c>
    </row>
    <row r="58" spans="1:9" x14ac:dyDescent="0.35">
      <c r="G58" t="s">
        <v>75</v>
      </c>
      <c r="H58">
        <f>R$2+7*P2</f>
        <v>352</v>
      </c>
    </row>
    <row r="59" spans="1:9" x14ac:dyDescent="0.35">
      <c r="G59" t="s">
        <v>76</v>
      </c>
      <c r="H59">
        <f>R$2+7*P3</f>
        <v>660</v>
      </c>
    </row>
    <row r="60" spans="1:9" x14ac:dyDescent="0.35">
      <c r="G60" t="s">
        <v>77</v>
      </c>
      <c r="H60">
        <f>R$2+7*P4</f>
        <v>1080</v>
      </c>
    </row>
    <row r="61" spans="1:9" x14ac:dyDescent="0.35">
      <c r="G61" t="s">
        <v>78</v>
      </c>
      <c r="H61">
        <f>R$2+7*P5</f>
        <v>1612</v>
      </c>
    </row>
    <row r="62" spans="1:9" x14ac:dyDescent="0.35">
      <c r="G62" t="s">
        <v>79</v>
      </c>
      <c r="H62">
        <f>R$3+7*P1</f>
        <v>208</v>
      </c>
      <c r="I62">
        <v>1</v>
      </c>
    </row>
    <row r="63" spans="1:9" x14ac:dyDescent="0.35">
      <c r="G63" t="s">
        <v>80</v>
      </c>
      <c r="H63">
        <f>R$3+7*P2</f>
        <v>404</v>
      </c>
    </row>
    <row r="64" spans="1:9" x14ac:dyDescent="0.35">
      <c r="G64" t="s">
        <v>81</v>
      </c>
      <c r="H64">
        <f>R$3+7*P3</f>
        <v>712</v>
      </c>
    </row>
    <row r="65" spans="7:9" x14ac:dyDescent="0.35">
      <c r="G65" t="s">
        <v>82</v>
      </c>
      <c r="H65">
        <f>R$3+7*P4</f>
        <v>1132</v>
      </c>
    </row>
    <row r="66" spans="7:9" x14ac:dyDescent="0.35">
      <c r="G66" t="s">
        <v>83</v>
      </c>
      <c r="H66">
        <f>R$3+7*P5</f>
        <v>1664</v>
      </c>
    </row>
    <row r="67" spans="7:9" x14ac:dyDescent="0.35">
      <c r="G67" t="s">
        <v>84</v>
      </c>
      <c r="H67">
        <f>R$4+7*P1</f>
        <v>276</v>
      </c>
    </row>
    <row r="68" spans="7:9" x14ac:dyDescent="0.35">
      <c r="G68" t="s">
        <v>85</v>
      </c>
      <c r="H68">
        <f>R$4+7*P2</f>
        <v>472</v>
      </c>
    </row>
    <row r="69" spans="7:9" x14ac:dyDescent="0.35">
      <c r="G69" t="s">
        <v>86</v>
      </c>
      <c r="H69">
        <f>R$4+7*P3</f>
        <v>780</v>
      </c>
    </row>
    <row r="70" spans="7:9" x14ac:dyDescent="0.35">
      <c r="G70" t="s">
        <v>87</v>
      </c>
      <c r="H70">
        <f>R$4+7*P4</f>
        <v>1200</v>
      </c>
    </row>
    <row r="71" spans="7:9" x14ac:dyDescent="0.35">
      <c r="G71" t="s">
        <v>88</v>
      </c>
      <c r="H71">
        <f>R$4+7*P5</f>
        <v>1732</v>
      </c>
    </row>
    <row r="72" spans="7:9" x14ac:dyDescent="0.35">
      <c r="G72" t="s">
        <v>89</v>
      </c>
      <c r="H72">
        <f>N$1+12*P1</f>
        <v>166</v>
      </c>
      <c r="I72">
        <v>2</v>
      </c>
    </row>
    <row r="73" spans="7:9" x14ac:dyDescent="0.35">
      <c r="G73" t="s">
        <v>90</v>
      </c>
      <c r="H73">
        <f>N$1+12*P2</f>
        <v>502</v>
      </c>
      <c r="I73">
        <v>3</v>
      </c>
    </row>
    <row r="74" spans="7:9" x14ac:dyDescent="0.35">
      <c r="G74" t="s">
        <v>91</v>
      </c>
      <c r="H74">
        <f>N$1+12*P3</f>
        <v>1030</v>
      </c>
    </row>
    <row r="75" spans="7:9" x14ac:dyDescent="0.35">
      <c r="G75" t="s">
        <v>92</v>
      </c>
      <c r="H75">
        <f>N$1+12*P4</f>
        <v>1750</v>
      </c>
    </row>
    <row r="76" spans="7:9" x14ac:dyDescent="0.35">
      <c r="G76" t="s">
        <v>93</v>
      </c>
      <c r="H76">
        <f>N$1+12*P5</f>
        <v>2662</v>
      </c>
    </row>
    <row r="77" spans="7:9" x14ac:dyDescent="0.35">
      <c r="G77" t="s">
        <v>94</v>
      </c>
      <c r="H77">
        <f>N$2+12*P1</f>
        <v>190</v>
      </c>
      <c r="I77">
        <v>4</v>
      </c>
    </row>
    <row r="78" spans="7:9" x14ac:dyDescent="0.35">
      <c r="G78" t="s">
        <v>95</v>
      </c>
      <c r="H78">
        <f>N$2+12*P2</f>
        <v>526</v>
      </c>
    </row>
    <row r="79" spans="7:9" x14ac:dyDescent="0.35">
      <c r="G79" t="s">
        <v>96</v>
      </c>
      <c r="H79">
        <f>N$2+12*P3</f>
        <v>1054</v>
      </c>
    </row>
    <row r="80" spans="7:9" x14ac:dyDescent="0.35">
      <c r="G80" t="s">
        <v>97</v>
      </c>
      <c r="H80">
        <f>N$2+12*P4</f>
        <v>1774</v>
      </c>
    </row>
    <row r="81" spans="7:9" x14ac:dyDescent="0.35">
      <c r="G81" t="s">
        <v>98</v>
      </c>
      <c r="H81">
        <f>N$2+12*P5</f>
        <v>2686</v>
      </c>
    </row>
    <row r="82" spans="7:9" x14ac:dyDescent="0.35">
      <c r="G82" t="s">
        <v>99</v>
      </c>
      <c r="H82">
        <f>N$3+12*P1</f>
        <v>230</v>
      </c>
      <c r="I82">
        <v>5</v>
      </c>
    </row>
    <row r="83" spans="7:9" x14ac:dyDescent="0.35">
      <c r="G83" t="s">
        <v>100</v>
      </c>
      <c r="H83">
        <f>N$3+12*P2</f>
        <v>566</v>
      </c>
    </row>
    <row r="84" spans="7:9" x14ac:dyDescent="0.35">
      <c r="G84" t="s">
        <v>101</v>
      </c>
      <c r="H84">
        <f>N$3+12*P3</f>
        <v>1094</v>
      </c>
    </row>
    <row r="85" spans="7:9" x14ac:dyDescent="0.35">
      <c r="G85" t="s">
        <v>102</v>
      </c>
      <c r="H85">
        <f>N$3+12*P4</f>
        <v>1814</v>
      </c>
    </row>
    <row r="86" spans="7:9" x14ac:dyDescent="0.35">
      <c r="G86" t="s">
        <v>103</v>
      </c>
      <c r="H86">
        <f>N$3+12*P5</f>
        <v>2726</v>
      </c>
    </row>
    <row r="87" spans="7:9" x14ac:dyDescent="0.35">
      <c r="G87" t="s">
        <v>104</v>
      </c>
      <c r="H87">
        <f>N$4+12*P1</f>
        <v>286</v>
      </c>
      <c r="I87">
        <v>6</v>
      </c>
    </row>
    <row r="88" spans="7:9" x14ac:dyDescent="0.35">
      <c r="G88" t="s">
        <v>105</v>
      </c>
      <c r="H88">
        <f>N$4+12*P2</f>
        <v>622</v>
      </c>
    </row>
    <row r="89" spans="7:9" x14ac:dyDescent="0.35">
      <c r="G89" t="s">
        <v>106</v>
      </c>
      <c r="H89">
        <f>N$4+12*P3</f>
        <v>1150</v>
      </c>
    </row>
    <row r="90" spans="7:9" x14ac:dyDescent="0.35">
      <c r="G90" t="s">
        <v>107</v>
      </c>
      <c r="H90">
        <f>N$4+12*P4</f>
        <v>1870</v>
      </c>
    </row>
    <row r="91" spans="7:9" x14ac:dyDescent="0.35">
      <c r="G91" t="s">
        <v>108</v>
      </c>
      <c r="H91">
        <f>N$4+12*P5</f>
        <v>2782</v>
      </c>
    </row>
    <row r="92" spans="7:9" x14ac:dyDescent="0.35">
      <c r="G92" t="s">
        <v>109</v>
      </c>
      <c r="H92">
        <f>N$5+12*P1</f>
        <v>358</v>
      </c>
      <c r="I92">
        <v>7</v>
      </c>
    </row>
    <row r="93" spans="7:9" x14ac:dyDescent="0.35">
      <c r="G93" t="s">
        <v>110</v>
      </c>
      <c r="H93">
        <f>N$5+12*P2</f>
        <v>694</v>
      </c>
      <c r="I93">
        <v>8</v>
      </c>
    </row>
    <row r="94" spans="7:9" x14ac:dyDescent="0.35">
      <c r="G94" t="s">
        <v>111</v>
      </c>
      <c r="H94">
        <f>N$5+12*P3</f>
        <v>1222</v>
      </c>
    </row>
    <row r="95" spans="7:9" x14ac:dyDescent="0.35">
      <c r="G95" t="s">
        <v>112</v>
      </c>
      <c r="H95">
        <f>N$5+12*P4</f>
        <v>1942</v>
      </c>
    </row>
    <row r="96" spans="7:9" x14ac:dyDescent="0.35">
      <c r="G96" t="s">
        <v>113</v>
      </c>
      <c r="H96">
        <f>N$5+12*P5</f>
        <v>2854</v>
      </c>
    </row>
    <row r="97" spans="7:8" x14ac:dyDescent="0.35">
      <c r="G97" t="s">
        <v>114</v>
      </c>
      <c r="H97">
        <f>2*N$1+8*P1</f>
        <v>124</v>
      </c>
    </row>
    <row r="98" spans="7:8" x14ac:dyDescent="0.35">
      <c r="G98" t="s">
        <v>115</v>
      </c>
      <c r="H98">
        <f>2*N$1+8*P2</f>
        <v>348</v>
      </c>
    </row>
    <row r="99" spans="7:8" x14ac:dyDescent="0.35">
      <c r="G99" t="s">
        <v>116</v>
      </c>
      <c r="H99">
        <f>2*N$1+8*P3</f>
        <v>700</v>
      </c>
    </row>
    <row r="100" spans="7:8" x14ac:dyDescent="0.35">
      <c r="G100" t="s">
        <v>117</v>
      </c>
      <c r="H100">
        <f>2*N$1+8*P4</f>
        <v>1180</v>
      </c>
    </row>
    <row r="101" spans="7:8" x14ac:dyDescent="0.35">
      <c r="G101" t="s">
        <v>118</v>
      </c>
      <c r="H101">
        <f>2*N$1+8*P5</f>
        <v>1788</v>
      </c>
    </row>
    <row r="102" spans="7:8" x14ac:dyDescent="0.35">
      <c r="G102" t="s">
        <v>119</v>
      </c>
      <c r="H102">
        <f>2*N$2+8*P1</f>
        <v>172</v>
      </c>
    </row>
    <row r="103" spans="7:8" x14ac:dyDescent="0.35">
      <c r="G103" t="s">
        <v>120</v>
      </c>
      <c r="H103">
        <f>2*N$2+8*P2</f>
        <v>396</v>
      </c>
    </row>
    <row r="104" spans="7:8" x14ac:dyDescent="0.35">
      <c r="G104" t="s">
        <v>121</v>
      </c>
      <c r="H104">
        <f>2*N$2+8*P3</f>
        <v>748</v>
      </c>
    </row>
    <row r="105" spans="7:8" x14ac:dyDescent="0.35">
      <c r="G105" t="s">
        <v>122</v>
      </c>
      <c r="H105">
        <f>2*N$2+8*P4</f>
        <v>1228</v>
      </c>
    </row>
    <row r="106" spans="7:8" x14ac:dyDescent="0.35">
      <c r="G106" t="s">
        <v>123</v>
      </c>
      <c r="H106">
        <f>2*N$2+8*P5</f>
        <v>1836</v>
      </c>
    </row>
    <row r="107" spans="7:8" x14ac:dyDescent="0.35">
      <c r="G107" t="s">
        <v>128</v>
      </c>
      <c r="H107">
        <f>2*N$3+8*P1</f>
        <v>252</v>
      </c>
    </row>
    <row r="108" spans="7:8" x14ac:dyDescent="0.35">
      <c r="G108" t="s">
        <v>124</v>
      </c>
      <c r="H108">
        <f>2*N$3+8*P2</f>
        <v>476</v>
      </c>
    </row>
    <row r="109" spans="7:8" x14ac:dyDescent="0.35">
      <c r="G109" t="s">
        <v>125</v>
      </c>
      <c r="H109">
        <f>2*N$3+8*P3</f>
        <v>828</v>
      </c>
    </row>
    <row r="110" spans="7:8" x14ac:dyDescent="0.35">
      <c r="G110" t="s">
        <v>126</v>
      </c>
      <c r="H110">
        <f>2*N$3+8*P4</f>
        <v>1308</v>
      </c>
    </row>
    <row r="111" spans="7:8" x14ac:dyDescent="0.35">
      <c r="G111" t="s">
        <v>127</v>
      </c>
      <c r="H111">
        <f>2*N$3+8*P5</f>
        <v>1916</v>
      </c>
    </row>
    <row r="112" spans="7:8" x14ac:dyDescent="0.35">
      <c r="G112" t="s">
        <v>129</v>
      </c>
      <c r="H112">
        <f>2*N$4+8*P1</f>
        <v>364</v>
      </c>
    </row>
    <row r="113" spans="7:9" x14ac:dyDescent="0.35">
      <c r="G113" t="s">
        <v>130</v>
      </c>
      <c r="H113">
        <f>2*N$4+8*P2</f>
        <v>588</v>
      </c>
    </row>
    <row r="114" spans="7:9" x14ac:dyDescent="0.35">
      <c r="G114" t="s">
        <v>131</v>
      </c>
      <c r="H114">
        <f>2*N$4+8*P3</f>
        <v>940</v>
      </c>
    </row>
    <row r="115" spans="7:9" x14ac:dyDescent="0.35">
      <c r="G115" t="s">
        <v>132</v>
      </c>
      <c r="H115">
        <f>2*N$4+8*P4</f>
        <v>1420</v>
      </c>
    </row>
    <row r="116" spans="7:9" x14ac:dyDescent="0.35">
      <c r="G116" t="s">
        <v>133</v>
      </c>
      <c r="H116">
        <f>2*N$4+8*P5</f>
        <v>2028</v>
      </c>
    </row>
    <row r="117" spans="7:9" x14ac:dyDescent="0.35">
      <c r="G117" t="s">
        <v>134</v>
      </c>
      <c r="H117">
        <f>2*N$5+8*P1</f>
        <v>508</v>
      </c>
    </row>
    <row r="118" spans="7:9" x14ac:dyDescent="0.35">
      <c r="G118" t="s">
        <v>135</v>
      </c>
      <c r="H118">
        <f>2*N$5+8*P2</f>
        <v>732</v>
      </c>
    </row>
    <row r="119" spans="7:9" x14ac:dyDescent="0.35">
      <c r="G119" t="s">
        <v>136</v>
      </c>
      <c r="H119">
        <f>2*N$5+8*P3</f>
        <v>1084</v>
      </c>
    </row>
    <row r="120" spans="7:9" x14ac:dyDescent="0.35">
      <c r="G120" t="s">
        <v>137</v>
      </c>
      <c r="H120">
        <f>2*N$5+8*P4</f>
        <v>1564</v>
      </c>
    </row>
    <row r="121" spans="7:9" x14ac:dyDescent="0.35">
      <c r="G121" t="s">
        <v>138</v>
      </c>
      <c r="H121">
        <f>2*N$5+8*P5</f>
        <v>2172</v>
      </c>
    </row>
    <row r="122" spans="7:9" x14ac:dyDescent="0.35">
      <c r="G122" t="s">
        <v>139</v>
      </c>
      <c r="H122">
        <f>3*N$1+4*P1</f>
        <v>82</v>
      </c>
    </row>
    <row r="123" spans="7:9" x14ac:dyDescent="0.35">
      <c r="G123" t="s">
        <v>140</v>
      </c>
      <c r="H123">
        <f>3*N$1+4*P2</f>
        <v>194</v>
      </c>
    </row>
    <row r="124" spans="7:9" x14ac:dyDescent="0.35">
      <c r="G124" t="s">
        <v>141</v>
      </c>
      <c r="H124">
        <f>3*N$1+4*P3</f>
        <v>370</v>
      </c>
      <c r="I124">
        <v>9</v>
      </c>
    </row>
    <row r="125" spans="7:9" x14ac:dyDescent="0.35">
      <c r="G125" t="s">
        <v>142</v>
      </c>
      <c r="H125">
        <f>3*N$1+4*P4</f>
        <v>610</v>
      </c>
    </row>
    <row r="126" spans="7:9" x14ac:dyDescent="0.35">
      <c r="G126" t="s">
        <v>143</v>
      </c>
      <c r="H126">
        <f>3*N$1+4*P5</f>
        <v>914</v>
      </c>
    </row>
    <row r="127" spans="7:9" x14ac:dyDescent="0.35">
      <c r="G127" t="s">
        <v>144</v>
      </c>
      <c r="H127">
        <f>3*N$2+4*P1</f>
        <v>154</v>
      </c>
    </row>
    <row r="128" spans="7:9" x14ac:dyDescent="0.35">
      <c r="G128" t="s">
        <v>145</v>
      </c>
      <c r="H128">
        <f>3*N$2+4*P2</f>
        <v>266</v>
      </c>
    </row>
    <row r="129" spans="7:9" x14ac:dyDescent="0.35">
      <c r="G129" t="s">
        <v>146</v>
      </c>
      <c r="H129">
        <f>3*N$2+4*P3</f>
        <v>442</v>
      </c>
      <c r="I129">
        <v>10</v>
      </c>
    </row>
    <row r="130" spans="7:9" x14ac:dyDescent="0.35">
      <c r="G130" t="s">
        <v>147</v>
      </c>
      <c r="H130">
        <f>3*N$2+4*P4</f>
        <v>682</v>
      </c>
      <c r="I130">
        <v>11</v>
      </c>
    </row>
    <row r="131" spans="7:9" x14ac:dyDescent="0.35">
      <c r="G131" t="s">
        <v>148</v>
      </c>
      <c r="H131">
        <f>3*N$2+4*P5</f>
        <v>986</v>
      </c>
    </row>
    <row r="132" spans="7:9" x14ac:dyDescent="0.35">
      <c r="G132" t="s">
        <v>149</v>
      </c>
      <c r="H132">
        <f>3*N$3+4*P1</f>
        <v>274</v>
      </c>
      <c r="I132">
        <v>13</v>
      </c>
    </row>
    <row r="133" spans="7:9" x14ac:dyDescent="0.35">
      <c r="G133" t="s">
        <v>150</v>
      </c>
      <c r="H133">
        <f>3*N$3+4*P2</f>
        <v>386</v>
      </c>
    </row>
    <row r="134" spans="7:9" x14ac:dyDescent="0.35">
      <c r="G134" t="s">
        <v>151</v>
      </c>
      <c r="H134">
        <f>3*N$3+4*P3</f>
        <v>562</v>
      </c>
      <c r="I134">
        <v>14</v>
      </c>
    </row>
    <row r="135" spans="7:9" x14ac:dyDescent="0.35">
      <c r="G135" t="s">
        <v>152</v>
      </c>
      <c r="H135">
        <f>3*N$3+4*P4</f>
        <v>802</v>
      </c>
      <c r="I135">
        <v>22</v>
      </c>
    </row>
    <row r="136" spans="7:9" x14ac:dyDescent="0.35">
      <c r="G136" t="s">
        <v>153</v>
      </c>
      <c r="H136">
        <f>3*N$3+4*P5</f>
        <v>1106</v>
      </c>
    </row>
    <row r="137" spans="7:9" x14ac:dyDescent="0.35">
      <c r="G137" t="s">
        <v>154</v>
      </c>
      <c r="H137">
        <f>3*N$4+4*P1</f>
        <v>442</v>
      </c>
      <c r="I137">
        <v>10</v>
      </c>
    </row>
    <row r="138" spans="7:9" x14ac:dyDescent="0.35">
      <c r="G138" t="s">
        <v>155</v>
      </c>
      <c r="H138">
        <f>3*N$4+4*P2</f>
        <v>554</v>
      </c>
    </row>
    <row r="139" spans="7:9" x14ac:dyDescent="0.35">
      <c r="G139" t="s">
        <v>156</v>
      </c>
      <c r="H139">
        <f>3*N$4+4*P3</f>
        <v>730</v>
      </c>
    </row>
    <row r="140" spans="7:9" x14ac:dyDescent="0.35">
      <c r="G140" t="s">
        <v>157</v>
      </c>
      <c r="H140">
        <f>3*N$4+4*P4</f>
        <v>970</v>
      </c>
    </row>
    <row r="141" spans="7:9" x14ac:dyDescent="0.35">
      <c r="G141" t="s">
        <v>158</v>
      </c>
      <c r="H141">
        <f>3*N$4+4*P5</f>
        <v>1274</v>
      </c>
    </row>
    <row r="142" spans="7:9" x14ac:dyDescent="0.35">
      <c r="G142" t="s">
        <v>159</v>
      </c>
      <c r="H142">
        <f>3*N$5+4*P1</f>
        <v>658</v>
      </c>
    </row>
    <row r="143" spans="7:9" x14ac:dyDescent="0.35">
      <c r="G143" t="s">
        <v>160</v>
      </c>
      <c r="H143">
        <f>3*N$5+4*P2</f>
        <v>770</v>
      </c>
    </row>
    <row r="144" spans="7:9" x14ac:dyDescent="0.35">
      <c r="G144" t="s">
        <v>161</v>
      </c>
      <c r="H144">
        <f>3*N$5+4*P3</f>
        <v>946</v>
      </c>
    </row>
    <row r="145" spans="7:9" x14ac:dyDescent="0.35">
      <c r="G145" t="s">
        <v>162</v>
      </c>
      <c r="H145">
        <f>3*N$5+4*P4</f>
        <v>1186</v>
      </c>
    </row>
    <row r="146" spans="7:9" x14ac:dyDescent="0.35">
      <c r="G146" t="s">
        <v>163</v>
      </c>
      <c r="H146">
        <f>3*N$5+4*P5</f>
        <v>1490</v>
      </c>
    </row>
    <row r="147" spans="7:9" x14ac:dyDescent="0.35">
      <c r="G147" t="s">
        <v>164</v>
      </c>
      <c r="H147">
        <f>R$1+N$1+3*P1</f>
        <v>78</v>
      </c>
    </row>
    <row r="148" spans="7:9" x14ac:dyDescent="0.35">
      <c r="G148" t="s">
        <v>165</v>
      </c>
      <c r="H148">
        <f>R$1+N$1+3*P2</f>
        <v>162</v>
      </c>
    </row>
    <row r="149" spans="7:9" x14ac:dyDescent="0.35">
      <c r="G149" t="s">
        <v>166</v>
      </c>
      <c r="H149">
        <f>R$1+N$1+3*P3</f>
        <v>294</v>
      </c>
    </row>
    <row r="150" spans="7:9" x14ac:dyDescent="0.35">
      <c r="G150" t="s">
        <v>167</v>
      </c>
      <c r="H150">
        <f>R$1+N$1+3*P4</f>
        <v>474</v>
      </c>
      <c r="I150">
        <v>12</v>
      </c>
    </row>
    <row r="151" spans="7:9" x14ac:dyDescent="0.35">
      <c r="G151" t="s">
        <v>168</v>
      </c>
      <c r="H151">
        <f>R$1+N$1+3*P5</f>
        <v>702</v>
      </c>
      <c r="I151">
        <v>15</v>
      </c>
    </row>
    <row r="152" spans="7:9" x14ac:dyDescent="0.35">
      <c r="G152" t="s">
        <v>169</v>
      </c>
      <c r="H152">
        <f>R$1+N$2+3*P1</f>
        <v>102</v>
      </c>
    </row>
    <row r="153" spans="7:9" x14ac:dyDescent="0.35">
      <c r="G153" t="s">
        <v>170</v>
      </c>
      <c r="H153">
        <f>R$1+N$2+3*P2</f>
        <v>186</v>
      </c>
    </row>
    <row r="154" spans="7:9" x14ac:dyDescent="0.35">
      <c r="G154" t="s">
        <v>171</v>
      </c>
      <c r="H154">
        <f>R$1+N$2+3*P3</f>
        <v>318</v>
      </c>
      <c r="I154">
        <v>16</v>
      </c>
    </row>
    <row r="155" spans="7:9" x14ac:dyDescent="0.35">
      <c r="G155" t="s">
        <v>172</v>
      </c>
      <c r="H155">
        <f>R$1+N$2+3*P4</f>
        <v>498</v>
      </c>
    </row>
    <row r="156" spans="7:9" x14ac:dyDescent="0.35">
      <c r="G156" t="s">
        <v>173</v>
      </c>
      <c r="H156">
        <f>R$1+N$2+3*P5</f>
        <v>726</v>
      </c>
    </row>
    <row r="157" spans="7:9" x14ac:dyDescent="0.35">
      <c r="G157" t="s">
        <v>174</v>
      </c>
      <c r="H157">
        <f>R$1+N$3+3*P1</f>
        <v>142</v>
      </c>
    </row>
    <row r="158" spans="7:9" x14ac:dyDescent="0.35">
      <c r="G158" t="s">
        <v>175</v>
      </c>
      <c r="H158">
        <f>R$1+N$3+3*P2</f>
        <v>226</v>
      </c>
    </row>
    <row r="159" spans="7:9" x14ac:dyDescent="0.35">
      <c r="G159" t="s">
        <v>176</v>
      </c>
      <c r="H159">
        <f>R$1+N$3+3*P3</f>
        <v>358</v>
      </c>
      <c r="I159">
        <v>7</v>
      </c>
    </row>
    <row r="160" spans="7:9" x14ac:dyDescent="0.35">
      <c r="G160" t="s">
        <v>177</v>
      </c>
      <c r="H160">
        <f>R$1+N$3+3*P4</f>
        <v>538</v>
      </c>
    </row>
    <row r="161" spans="7:9" x14ac:dyDescent="0.35">
      <c r="G161" t="s">
        <v>178</v>
      </c>
      <c r="H161">
        <f>R$1+N$3+3*P5</f>
        <v>766</v>
      </c>
    </row>
    <row r="162" spans="7:9" x14ac:dyDescent="0.35">
      <c r="G162" t="s">
        <v>179</v>
      </c>
      <c r="H162">
        <f>R$1+N$4+3*P1</f>
        <v>198</v>
      </c>
      <c r="I162">
        <v>17</v>
      </c>
    </row>
    <row r="163" spans="7:9" x14ac:dyDescent="0.35">
      <c r="G163" t="s">
        <v>180</v>
      </c>
      <c r="H163">
        <f>R$1+N$4+3*P2</f>
        <v>282</v>
      </c>
    </row>
    <row r="164" spans="7:9" x14ac:dyDescent="0.35">
      <c r="G164" t="s">
        <v>181</v>
      </c>
      <c r="H164">
        <f>R$1+N$4+3*P3</f>
        <v>414</v>
      </c>
    </row>
    <row r="165" spans="7:9" x14ac:dyDescent="0.35">
      <c r="G165" t="s">
        <v>182</v>
      </c>
      <c r="H165">
        <f>R$1+N$4+3*P4</f>
        <v>594</v>
      </c>
    </row>
    <row r="166" spans="7:9" x14ac:dyDescent="0.35">
      <c r="G166" t="s">
        <v>183</v>
      </c>
      <c r="H166">
        <f>R$1+N$4+3*P5</f>
        <v>822</v>
      </c>
      <c r="I166">
        <v>18</v>
      </c>
    </row>
    <row r="167" spans="7:9" x14ac:dyDescent="0.35">
      <c r="G167" t="s">
        <v>184</v>
      </c>
      <c r="H167">
        <f>R$1+N$5+3*P1</f>
        <v>270</v>
      </c>
    </row>
    <row r="168" spans="7:9" x14ac:dyDescent="0.35">
      <c r="G168" t="s">
        <v>185</v>
      </c>
      <c r="H168">
        <f>R$1+N$5+3*P2</f>
        <v>354</v>
      </c>
      <c r="I168">
        <v>19</v>
      </c>
    </row>
    <row r="169" spans="7:9" x14ac:dyDescent="0.35">
      <c r="G169" t="s">
        <v>186</v>
      </c>
      <c r="H169">
        <f>R$1+N$5+3*P3</f>
        <v>486</v>
      </c>
    </row>
    <row r="170" spans="7:9" x14ac:dyDescent="0.35">
      <c r="G170" t="s">
        <v>187</v>
      </c>
      <c r="H170">
        <f>R$1+N$5+3*P4</f>
        <v>666</v>
      </c>
    </row>
    <row r="171" spans="7:9" x14ac:dyDescent="0.35">
      <c r="G171" t="s">
        <v>188</v>
      </c>
      <c r="H171">
        <f>R$1+N$5+3*P5</f>
        <v>894</v>
      </c>
    </row>
    <row r="172" spans="7:9" x14ac:dyDescent="0.35">
      <c r="G172" t="s">
        <v>189</v>
      </c>
      <c r="H172">
        <f>R$2+N$1+3*P1</f>
        <v>114</v>
      </c>
    </row>
    <row r="173" spans="7:9" x14ac:dyDescent="0.35">
      <c r="G173" t="s">
        <v>190</v>
      </c>
      <c r="H173">
        <f>R$2+N$1+3*P2</f>
        <v>198</v>
      </c>
      <c r="I173">
        <v>17</v>
      </c>
    </row>
    <row r="174" spans="7:9" x14ac:dyDescent="0.35">
      <c r="G174" t="s">
        <v>191</v>
      </c>
      <c r="H174">
        <f>R$2+N$1+3*P3</f>
        <v>330</v>
      </c>
    </row>
    <row r="175" spans="7:9" x14ac:dyDescent="0.35">
      <c r="G175" t="s">
        <v>192</v>
      </c>
      <c r="H175">
        <f>R$2+N$1+3*P4</f>
        <v>510</v>
      </c>
      <c r="I175">
        <v>20</v>
      </c>
    </row>
    <row r="176" spans="7:9" x14ac:dyDescent="0.35">
      <c r="G176" t="s">
        <v>193</v>
      </c>
      <c r="H176">
        <f>R$2+N$1+3*P5</f>
        <v>738</v>
      </c>
    </row>
    <row r="177" spans="7:9" x14ac:dyDescent="0.35">
      <c r="G177" t="s">
        <v>194</v>
      </c>
      <c r="H177">
        <f>R$2+N$2+3*P1</f>
        <v>138</v>
      </c>
    </row>
    <row r="178" spans="7:9" x14ac:dyDescent="0.35">
      <c r="G178" t="s">
        <v>195</v>
      </c>
      <c r="H178">
        <f>R$2+N$2+3*P2</f>
        <v>222</v>
      </c>
    </row>
    <row r="179" spans="7:9" x14ac:dyDescent="0.35">
      <c r="G179" t="s">
        <v>196</v>
      </c>
      <c r="H179">
        <f>R$2+N$2+3*P3</f>
        <v>354</v>
      </c>
      <c r="I179">
        <v>19</v>
      </c>
    </row>
    <row r="180" spans="7:9" x14ac:dyDescent="0.35">
      <c r="G180" t="s">
        <v>197</v>
      </c>
      <c r="H180">
        <f>R$2+N$2+3*P4</f>
        <v>534</v>
      </c>
    </row>
    <row r="181" spans="7:9" x14ac:dyDescent="0.35">
      <c r="G181" t="s">
        <v>198</v>
      </c>
      <c r="H181">
        <f>R$2+N$2+3*P5</f>
        <v>762</v>
      </c>
    </row>
    <row r="182" spans="7:9" x14ac:dyDescent="0.35">
      <c r="G182" t="s">
        <v>199</v>
      </c>
      <c r="H182">
        <f>R$2+N$3+3*P1</f>
        <v>178</v>
      </c>
    </row>
    <row r="183" spans="7:9" x14ac:dyDescent="0.35">
      <c r="G183" t="s">
        <v>200</v>
      </c>
      <c r="H183">
        <f>R$2+N$3+3*P2</f>
        <v>262</v>
      </c>
    </row>
    <row r="184" spans="7:9" x14ac:dyDescent="0.35">
      <c r="G184" t="s">
        <v>201</v>
      </c>
      <c r="H184">
        <f>R$2+N$3+3*P3</f>
        <v>394</v>
      </c>
    </row>
    <row r="185" spans="7:9" x14ac:dyDescent="0.35">
      <c r="G185" t="s">
        <v>202</v>
      </c>
      <c r="H185">
        <f>R$2+N$3+3*P4</f>
        <v>574</v>
      </c>
      <c r="I185">
        <v>21</v>
      </c>
    </row>
    <row r="186" spans="7:9" x14ac:dyDescent="0.35">
      <c r="G186" t="s">
        <v>203</v>
      </c>
      <c r="H186">
        <f>R$2+N$3+3*P5</f>
        <v>802</v>
      </c>
      <c r="I186">
        <v>22</v>
      </c>
    </row>
    <row r="187" spans="7:9" x14ac:dyDescent="0.35">
      <c r="G187" t="s">
        <v>204</v>
      </c>
      <c r="H187">
        <f>R$2+N$4+3*P1</f>
        <v>234</v>
      </c>
      <c r="I187">
        <v>23</v>
      </c>
    </row>
    <row r="188" spans="7:9" x14ac:dyDescent="0.35">
      <c r="G188" t="s">
        <v>205</v>
      </c>
      <c r="H188">
        <f>R$2+N$4+3*P2</f>
        <v>318</v>
      </c>
      <c r="I188">
        <v>16</v>
      </c>
    </row>
    <row r="189" spans="7:9" x14ac:dyDescent="0.35">
      <c r="G189" t="s">
        <v>206</v>
      </c>
      <c r="H189">
        <f>R$2+N$4+3*P3</f>
        <v>450</v>
      </c>
      <c r="I189">
        <v>24</v>
      </c>
    </row>
    <row r="190" spans="7:9" x14ac:dyDescent="0.35">
      <c r="G190" t="s">
        <v>207</v>
      </c>
      <c r="H190">
        <f>R$2+N$4+3*P4</f>
        <v>630</v>
      </c>
      <c r="I190">
        <v>25</v>
      </c>
    </row>
    <row r="191" spans="7:9" x14ac:dyDescent="0.35">
      <c r="G191" t="s">
        <v>208</v>
      </c>
      <c r="H191">
        <f>R$2+N$4+3*P5</f>
        <v>858</v>
      </c>
      <c r="I191">
        <v>26</v>
      </c>
    </row>
    <row r="192" spans="7:9" x14ac:dyDescent="0.35">
      <c r="G192" t="s">
        <v>209</v>
      </c>
      <c r="H192">
        <f>R$2+N$5+3*P1</f>
        <v>306</v>
      </c>
    </row>
    <row r="193" spans="7:9" x14ac:dyDescent="0.35">
      <c r="G193" t="s">
        <v>210</v>
      </c>
      <c r="H193">
        <f>R$2+N$5+3*P2</f>
        <v>390</v>
      </c>
    </row>
    <row r="194" spans="7:9" x14ac:dyDescent="0.35">
      <c r="G194" t="s">
        <v>211</v>
      </c>
      <c r="H194">
        <f>R$2+N$5+3*P3</f>
        <v>522</v>
      </c>
    </row>
    <row r="195" spans="7:9" x14ac:dyDescent="0.35">
      <c r="G195" t="s">
        <v>212</v>
      </c>
      <c r="H195">
        <f>R$2+N$5+3*P4</f>
        <v>702</v>
      </c>
      <c r="I195">
        <v>15</v>
      </c>
    </row>
    <row r="196" spans="7:9" x14ac:dyDescent="0.35">
      <c r="G196" t="s">
        <v>213</v>
      </c>
      <c r="H196">
        <f>R$2+N$5+3*P5</f>
        <v>930</v>
      </c>
    </row>
    <row r="197" spans="7:9" x14ac:dyDescent="0.35">
      <c r="G197" t="s">
        <v>214</v>
      </c>
      <c r="H197">
        <f>R$3+N$1+3*P1</f>
        <v>166</v>
      </c>
      <c r="I197">
        <v>2</v>
      </c>
    </row>
    <row r="198" spans="7:9" x14ac:dyDescent="0.35">
      <c r="G198" t="s">
        <v>215</v>
      </c>
      <c r="H198">
        <f>R$3+N$1+3*P2</f>
        <v>250</v>
      </c>
    </row>
    <row r="199" spans="7:9" x14ac:dyDescent="0.35">
      <c r="G199" t="s">
        <v>216</v>
      </c>
      <c r="H199">
        <f>R$3+N$1+3*P3</f>
        <v>382</v>
      </c>
      <c r="I199">
        <v>27</v>
      </c>
    </row>
    <row r="200" spans="7:9" x14ac:dyDescent="0.35">
      <c r="G200" t="s">
        <v>217</v>
      </c>
      <c r="H200">
        <f>R$3+N$1+3*P4</f>
        <v>562</v>
      </c>
      <c r="I200">
        <v>14</v>
      </c>
    </row>
    <row r="201" spans="7:9" x14ac:dyDescent="0.35">
      <c r="G201" t="s">
        <v>218</v>
      </c>
      <c r="H201">
        <f>R$3+N$1+3*P5</f>
        <v>790</v>
      </c>
    </row>
    <row r="202" spans="7:9" x14ac:dyDescent="0.35">
      <c r="G202" t="s">
        <v>219</v>
      </c>
      <c r="H202">
        <f>R$3+N$2+3*P1</f>
        <v>190</v>
      </c>
      <c r="I202">
        <v>4</v>
      </c>
    </row>
    <row r="203" spans="7:9" x14ac:dyDescent="0.35">
      <c r="G203" t="s">
        <v>220</v>
      </c>
      <c r="H203">
        <f>R$3+N$2+3*P2</f>
        <v>274</v>
      </c>
      <c r="I203">
        <v>13</v>
      </c>
    </row>
    <row r="204" spans="7:9" x14ac:dyDescent="0.35">
      <c r="G204" t="s">
        <v>221</v>
      </c>
      <c r="H204">
        <f>R$3+N$2+3*P3</f>
        <v>406</v>
      </c>
    </row>
    <row r="205" spans="7:9" x14ac:dyDescent="0.35">
      <c r="G205" t="s">
        <v>222</v>
      </c>
      <c r="H205">
        <f>R$3+N$2+3*P4</f>
        <v>586</v>
      </c>
    </row>
    <row r="206" spans="7:9" x14ac:dyDescent="0.35">
      <c r="G206" t="s">
        <v>223</v>
      </c>
      <c r="H206">
        <f>R$3+N$2+3*P5</f>
        <v>814</v>
      </c>
    </row>
    <row r="207" spans="7:9" x14ac:dyDescent="0.35">
      <c r="G207" t="s">
        <v>224</v>
      </c>
      <c r="H207">
        <f>R$3+N$3+3*P1</f>
        <v>230</v>
      </c>
      <c r="I207">
        <v>5</v>
      </c>
    </row>
    <row r="208" spans="7:9" x14ac:dyDescent="0.35">
      <c r="G208" t="s">
        <v>225</v>
      </c>
      <c r="H208">
        <f>R$3+N$3+3*P2</f>
        <v>314</v>
      </c>
    </row>
    <row r="209" spans="7:9" x14ac:dyDescent="0.35">
      <c r="G209" t="s">
        <v>226</v>
      </c>
      <c r="H209">
        <f>R$3+N$3+3*P3</f>
        <v>446</v>
      </c>
    </row>
    <row r="210" spans="7:9" x14ac:dyDescent="0.35">
      <c r="G210" t="s">
        <v>227</v>
      </c>
      <c r="H210">
        <f>R$3+N$3+3*P4</f>
        <v>626</v>
      </c>
    </row>
    <row r="211" spans="7:9" x14ac:dyDescent="0.35">
      <c r="G211" t="s">
        <v>228</v>
      </c>
      <c r="H211">
        <f>R$3+N$3+3*P5</f>
        <v>854</v>
      </c>
    </row>
    <row r="212" spans="7:9" x14ac:dyDescent="0.35">
      <c r="G212" t="s">
        <v>229</v>
      </c>
      <c r="H212">
        <f>R$3+N$4+3*P1</f>
        <v>286</v>
      </c>
      <c r="I212">
        <v>6</v>
      </c>
    </row>
    <row r="213" spans="7:9" x14ac:dyDescent="0.35">
      <c r="G213" t="s">
        <v>230</v>
      </c>
      <c r="H213">
        <f>R$3+N$4+3*P2</f>
        <v>370</v>
      </c>
      <c r="I213">
        <v>9</v>
      </c>
    </row>
    <row r="214" spans="7:9" x14ac:dyDescent="0.35">
      <c r="G214" t="s">
        <v>231</v>
      </c>
      <c r="H214">
        <f>R$3+N$4+3*P3</f>
        <v>502</v>
      </c>
      <c r="I214">
        <v>3</v>
      </c>
    </row>
    <row r="215" spans="7:9" x14ac:dyDescent="0.35">
      <c r="G215" t="s">
        <v>232</v>
      </c>
      <c r="H215">
        <f>R$3+N$4+3*P4</f>
        <v>682</v>
      </c>
      <c r="I215">
        <v>11</v>
      </c>
    </row>
    <row r="216" spans="7:9" x14ac:dyDescent="0.35">
      <c r="G216" t="s">
        <v>233</v>
      </c>
      <c r="H216">
        <f>R$3+N$4+3*P5</f>
        <v>910</v>
      </c>
    </row>
    <row r="217" spans="7:9" x14ac:dyDescent="0.35">
      <c r="G217" t="s">
        <v>234</v>
      </c>
      <c r="H217">
        <f>R$3+N$5+3*P1</f>
        <v>358</v>
      </c>
      <c r="I217">
        <v>7</v>
      </c>
    </row>
    <row r="218" spans="7:9" x14ac:dyDescent="0.35">
      <c r="G218" t="s">
        <v>235</v>
      </c>
      <c r="H218">
        <f>R$3+N$5+3*P2</f>
        <v>442</v>
      </c>
      <c r="I218">
        <v>10</v>
      </c>
    </row>
    <row r="219" spans="7:9" x14ac:dyDescent="0.35">
      <c r="G219" t="s">
        <v>236</v>
      </c>
      <c r="H219">
        <f>R$3+N$5+3*P3</f>
        <v>574</v>
      </c>
      <c r="I219">
        <v>21</v>
      </c>
    </row>
    <row r="220" spans="7:9" x14ac:dyDescent="0.35">
      <c r="G220" t="s">
        <v>237</v>
      </c>
      <c r="H220">
        <f>R$3+N$5+3*P4</f>
        <v>754</v>
      </c>
    </row>
    <row r="221" spans="7:9" x14ac:dyDescent="0.35">
      <c r="G221" t="s">
        <v>238</v>
      </c>
      <c r="H221">
        <f>R$3+N$5+3*P5</f>
        <v>982</v>
      </c>
    </row>
    <row r="222" spans="7:9" x14ac:dyDescent="0.35">
      <c r="G222" t="s">
        <v>239</v>
      </c>
      <c r="H222">
        <f>R$4+N$1+3*P1</f>
        <v>234</v>
      </c>
      <c r="I222">
        <v>23</v>
      </c>
    </row>
    <row r="223" spans="7:9" x14ac:dyDescent="0.35">
      <c r="G223" t="s">
        <v>240</v>
      </c>
      <c r="H223">
        <f>R$4+N$1+3*P2</f>
        <v>318</v>
      </c>
      <c r="I223">
        <v>16</v>
      </c>
    </row>
    <row r="224" spans="7:9" x14ac:dyDescent="0.35">
      <c r="G224" t="s">
        <v>241</v>
      </c>
      <c r="H224">
        <f>R$4+N$1+3*P3</f>
        <v>450</v>
      </c>
      <c r="I224">
        <v>24</v>
      </c>
    </row>
    <row r="225" spans="7:9" x14ac:dyDescent="0.35">
      <c r="G225" t="s">
        <v>242</v>
      </c>
      <c r="H225">
        <f>R$4+N$1+3*P4</f>
        <v>630</v>
      </c>
      <c r="I225">
        <v>25</v>
      </c>
    </row>
    <row r="226" spans="7:9" x14ac:dyDescent="0.35">
      <c r="G226" t="s">
        <v>243</v>
      </c>
      <c r="H226">
        <f>R$4+N$1+3*P5</f>
        <v>858</v>
      </c>
      <c r="I226">
        <v>26</v>
      </c>
    </row>
    <row r="227" spans="7:9" x14ac:dyDescent="0.35">
      <c r="G227" t="s">
        <v>244</v>
      </c>
      <c r="H227">
        <f>R$4+N$2+3*P1</f>
        <v>258</v>
      </c>
    </row>
    <row r="228" spans="7:9" x14ac:dyDescent="0.35">
      <c r="G228" t="s">
        <v>245</v>
      </c>
      <c r="H228">
        <f>R$4+N$2+3*P2</f>
        <v>342</v>
      </c>
    </row>
    <row r="229" spans="7:9" x14ac:dyDescent="0.35">
      <c r="G229" t="s">
        <v>246</v>
      </c>
      <c r="H229">
        <f>R$4+N$2+3*P3</f>
        <v>474</v>
      </c>
      <c r="I229">
        <v>12</v>
      </c>
    </row>
    <row r="230" spans="7:9" x14ac:dyDescent="0.35">
      <c r="G230" t="s">
        <v>247</v>
      </c>
      <c r="H230">
        <f>R$4+N$2+3*P4</f>
        <v>654</v>
      </c>
    </row>
    <row r="231" spans="7:9" x14ac:dyDescent="0.35">
      <c r="G231" t="s">
        <v>248</v>
      </c>
      <c r="H231">
        <f>R$4+N$2+3*P5</f>
        <v>882</v>
      </c>
    </row>
    <row r="232" spans="7:9" x14ac:dyDescent="0.35">
      <c r="G232" t="s">
        <v>249</v>
      </c>
      <c r="H232">
        <f>R$4+N$3+3*P1</f>
        <v>298</v>
      </c>
    </row>
    <row r="233" spans="7:9" x14ac:dyDescent="0.35">
      <c r="G233" t="s">
        <v>250</v>
      </c>
      <c r="H233">
        <f>R$4+N$3+3*P2</f>
        <v>382</v>
      </c>
      <c r="I233">
        <v>27</v>
      </c>
    </row>
    <row r="234" spans="7:9" x14ac:dyDescent="0.35">
      <c r="G234" t="s">
        <v>251</v>
      </c>
      <c r="H234">
        <f>R$4+N$3+3*P3</f>
        <v>514</v>
      </c>
    </row>
    <row r="235" spans="7:9" x14ac:dyDescent="0.35">
      <c r="G235" t="s">
        <v>252</v>
      </c>
      <c r="H235">
        <f>R$4+N$3+3*P4</f>
        <v>694</v>
      </c>
      <c r="I235">
        <v>8</v>
      </c>
    </row>
    <row r="236" spans="7:9" x14ac:dyDescent="0.35">
      <c r="G236" t="s">
        <v>253</v>
      </c>
      <c r="H236">
        <f>R$4+N$3+3*P5</f>
        <v>922</v>
      </c>
    </row>
    <row r="237" spans="7:9" x14ac:dyDescent="0.35">
      <c r="G237" t="s">
        <v>254</v>
      </c>
      <c r="H237">
        <f>R$4+N$4+3*P1</f>
        <v>354</v>
      </c>
      <c r="I237">
        <v>19</v>
      </c>
    </row>
    <row r="238" spans="7:9" x14ac:dyDescent="0.35">
      <c r="G238" t="s">
        <v>255</v>
      </c>
      <c r="H238">
        <f>R$4+N$4+3*P2</f>
        <v>438</v>
      </c>
    </row>
    <row r="239" spans="7:9" x14ac:dyDescent="0.35">
      <c r="G239" t="s">
        <v>256</v>
      </c>
      <c r="H239">
        <f>R$4+N$4+3*P3</f>
        <v>570</v>
      </c>
    </row>
    <row r="240" spans="7:9" x14ac:dyDescent="0.35">
      <c r="G240" t="s">
        <v>257</v>
      </c>
      <c r="H240">
        <f>R$4+N$4+3*P4</f>
        <v>750</v>
      </c>
    </row>
    <row r="241" spans="7:9" x14ac:dyDescent="0.35">
      <c r="G241" t="s">
        <v>258</v>
      </c>
      <c r="H241">
        <f>R$4+N$4+3*P5</f>
        <v>978</v>
      </c>
    </row>
    <row r="242" spans="7:9" x14ac:dyDescent="0.35">
      <c r="G242" t="s">
        <v>259</v>
      </c>
      <c r="H242">
        <f>R$4+N$5+3*P1</f>
        <v>426</v>
      </c>
    </row>
    <row r="243" spans="7:9" x14ac:dyDescent="0.35">
      <c r="G243" t="s">
        <v>260</v>
      </c>
      <c r="H243">
        <f>R$4+N$5+3*P2</f>
        <v>510</v>
      </c>
      <c r="I243">
        <v>20</v>
      </c>
    </row>
    <row r="244" spans="7:9" x14ac:dyDescent="0.35">
      <c r="G244" t="s">
        <v>261</v>
      </c>
      <c r="H244">
        <f>R$4+N$5+3*P3</f>
        <v>642</v>
      </c>
    </row>
    <row r="245" spans="7:9" x14ac:dyDescent="0.35">
      <c r="G245" t="s">
        <v>262</v>
      </c>
      <c r="H245">
        <f>R$4+N$5+3*P4</f>
        <v>822</v>
      </c>
      <c r="I245">
        <v>18</v>
      </c>
    </row>
    <row r="246" spans="7:9" x14ac:dyDescent="0.35">
      <c r="G246" t="s">
        <v>263</v>
      </c>
      <c r="H246">
        <f>R$4+N$5+3*P5</f>
        <v>1050</v>
      </c>
    </row>
  </sheetData>
  <mergeCells count="1">
    <mergeCell ref="A53:E53"/>
  </mergeCells>
  <phoneticPr fontId="1" type="noConversion"/>
  <conditionalFormatting sqref="H38:H246">
    <cfRule type="duplicateValues" dxfId="1" priority="2"/>
  </conditionalFormatting>
  <conditionalFormatting sqref="H2:H3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2023-09-15T23:45:15Z</dcterms:created>
  <dcterms:modified xsi:type="dcterms:W3CDTF">2023-09-16T03:18:29Z</dcterms:modified>
</cp:coreProperties>
</file>