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leworX\Downloads\Downloads\TeleworX\IPT\Runbook\Transport HLD\"/>
    </mc:Choice>
  </mc:AlternateContent>
  <bookViews>
    <workbookView xWindow="0" yWindow="0" windowWidth="20490" windowHeight="7755"/>
  </bookViews>
  <sheets>
    <sheet name="Cover" sheetId="8" r:id="rId1"/>
    <sheet name="Instructions" sheetId="3" r:id="rId2"/>
    <sheet name="Revision Control" sheetId="4" r:id="rId3"/>
    <sheet name="HLD Template" sheetId="1" r:id="rId4"/>
    <sheet name="BoQ Template" sheetId="5" r:id="rId5"/>
  </sheets>
  <externalReferences>
    <externalReference r:id="rId6"/>
    <externalReference r:id="rId7"/>
  </externalReferences>
  <definedNames>
    <definedName name="loc">#REF!</definedName>
    <definedName name="Service_Categories">[1]ATM!#REF!</definedName>
    <definedName name="table_1">#REF!</definedName>
    <definedName name="table_2">#REF!</definedName>
    <definedName name="table_3">#REF!</definedName>
    <definedName name="table_4">#REF!</definedName>
    <definedName name="Table_5__Definition_of_Sccp_Variant">#REF!</definedName>
    <definedName name="Tcap1__Ip_Address">'[2]IDs-IP@'!#REF!</definedName>
    <definedName name="Tcap1_Ip_Address">'[2]IDs-IP@'!#REF!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5" l="1"/>
  <c r="C20" i="5"/>
  <c r="E29" i="5"/>
  <c r="D29" i="5"/>
  <c r="C29" i="5"/>
  <c r="E28" i="5"/>
  <c r="D28" i="5"/>
  <c r="C28" i="5"/>
  <c r="D39" i="5" l="1"/>
  <c r="D38" i="5"/>
  <c r="C39" i="5"/>
  <c r="C38" i="5"/>
  <c r="D8" i="5"/>
  <c r="D7" i="5"/>
  <c r="D6" i="5"/>
  <c r="C8" i="5"/>
  <c r="C7" i="5"/>
  <c r="C6" i="5"/>
  <c r="D16" i="5" l="1"/>
  <c r="C16" i="5"/>
  <c r="E16" i="5"/>
  <c r="T9" i="1"/>
  <c r="U9" i="1"/>
  <c r="T10" i="1"/>
  <c r="T11" i="1"/>
  <c r="U10" i="1"/>
  <c r="U11" i="1"/>
  <c r="E7" i="5" l="1"/>
  <c r="E38" i="5"/>
  <c r="E39" i="5"/>
  <c r="E20" i="5"/>
  <c r="F28" i="5"/>
  <c r="F29" i="5"/>
  <c r="E8" i="5"/>
  <c r="E6" i="5"/>
  <c r="D9" i="5"/>
  <c r="C9" i="5"/>
  <c r="E40" i="5" l="1"/>
  <c r="F30" i="5"/>
  <c r="E9" i="5"/>
</calcChain>
</file>

<file path=xl/sharedStrings.xml><?xml version="1.0" encoding="utf-8"?>
<sst xmlns="http://schemas.openxmlformats.org/spreadsheetml/2006/main" count="264" uniqueCount="116">
  <si>
    <t>Site Code</t>
  </si>
  <si>
    <t>Site Name</t>
  </si>
  <si>
    <t>Latitude</t>
  </si>
  <si>
    <t>Longitude</t>
  </si>
  <si>
    <t>Site information</t>
  </si>
  <si>
    <t>RAN Site Information</t>
  </si>
  <si>
    <t>Transport Node Info (Tx)</t>
  </si>
  <si>
    <t>(Tx) Site Code</t>
  </si>
  <si>
    <t>(Tx) Provider</t>
  </si>
  <si>
    <t>(Tx) Site Name</t>
  </si>
  <si>
    <t>(Tx) Latitude</t>
  </si>
  <si>
    <t>(Tx) Longitude</t>
  </si>
  <si>
    <t>(Tx) Tower Height</t>
  </si>
  <si>
    <t>MW Solution Info (MW)</t>
  </si>
  <si>
    <t>(MW) Link Distance</t>
  </si>
  <si>
    <t>(MW) Frequency</t>
  </si>
  <si>
    <t>(MW) Antenna Diameter</t>
  </si>
  <si>
    <t>(MW) Vendor</t>
  </si>
  <si>
    <t>Fiber Solution Info (FO)</t>
  </si>
  <si>
    <t>(FO) Link Distance</t>
  </si>
  <si>
    <t>(SAT) Sat Band</t>
  </si>
  <si>
    <t>(SAT) Sat Azimuth</t>
  </si>
  <si>
    <t>(SAT) Sat Elevation</t>
  </si>
  <si>
    <t>(SAT) Vendor</t>
  </si>
  <si>
    <t>Satellite Solution Info (SAT)</t>
  </si>
  <si>
    <t>HLD Template</t>
  </si>
  <si>
    <t>(FO) Rights of Way</t>
  </si>
  <si>
    <t>(FO) Laying Type</t>
  </si>
  <si>
    <t>(FO) Laying Classification</t>
  </si>
  <si>
    <t>(SAT) Pointed Satellite</t>
  </si>
  <si>
    <t>(RAN) Type of Site</t>
  </si>
  <si>
    <t>(RAN) Vendor</t>
  </si>
  <si>
    <t>(RAN) Tower Height</t>
  </si>
  <si>
    <t>Total</t>
  </si>
  <si>
    <t>Sitios MW</t>
  </si>
  <si>
    <t>Sitios FO</t>
  </si>
  <si>
    <t>Overall Summary</t>
  </si>
  <si>
    <t>Microwave - Bill of Quantities</t>
  </si>
  <si>
    <t>Fiber Optic - Bill of Quantities</t>
  </si>
  <si>
    <t>Satellite - Bill of Quantities</t>
  </si>
  <si>
    <t>Bill of Quantities Template</t>
  </si>
  <si>
    <t>Revision Control</t>
  </si>
  <si>
    <t>FO</t>
  </si>
  <si>
    <t>MW</t>
  </si>
  <si>
    <t>SAT</t>
  </si>
  <si>
    <t>CH000001</t>
  </si>
  <si>
    <t>CH000002</t>
  </si>
  <si>
    <t>CH000003</t>
  </si>
  <si>
    <t>CH000004</t>
  </si>
  <si>
    <t>CH000005</t>
  </si>
  <si>
    <t>CH000006</t>
  </si>
  <si>
    <t>CH000007</t>
  </si>
  <si>
    <t>CH000008</t>
  </si>
  <si>
    <t>Macro</t>
  </si>
  <si>
    <t>Main Road</t>
  </si>
  <si>
    <t>New</t>
  </si>
  <si>
    <t>Aerial</t>
  </si>
  <si>
    <t>Small</t>
  </si>
  <si>
    <t>RAN Vendor A</t>
  </si>
  <si>
    <t>RAN Vendor B</t>
  </si>
  <si>
    <t>Operator</t>
  </si>
  <si>
    <t>Tx Provider A</t>
  </si>
  <si>
    <t>Tx Provider B</t>
  </si>
  <si>
    <t>RAN Site A</t>
  </si>
  <si>
    <t>RAN Site B</t>
  </si>
  <si>
    <t>RAN Site C</t>
  </si>
  <si>
    <t>RAN Site D</t>
  </si>
  <si>
    <t>RAN Site E</t>
  </si>
  <si>
    <t>RAN Site F</t>
  </si>
  <si>
    <t>RAN Site G</t>
  </si>
  <si>
    <t>RAN Site H</t>
  </si>
  <si>
    <t>Tx Site Z</t>
  </si>
  <si>
    <t>Tx Site Y</t>
  </si>
  <si>
    <t>Tx Site X</t>
  </si>
  <si>
    <t>MW Vendor A</t>
  </si>
  <si>
    <t>--</t>
  </si>
  <si>
    <t>(MW) Tx Antenna Azimuth</t>
  </si>
  <si>
    <t>(MW) Rx Antenna Azimuth</t>
  </si>
  <si>
    <t>(Tx) Solution</t>
  </si>
  <si>
    <t>Sitios SAT</t>
  </si>
  <si>
    <t>FO Statistics</t>
  </si>
  <si>
    <t>New Fiber (km)</t>
  </si>
  <si>
    <t>Fiber Equipment Requirements</t>
  </si>
  <si>
    <t>MW Equipment Requirements</t>
  </si>
  <si>
    <t>Antenna Diameter (m)</t>
  </si>
  <si>
    <t>Ka</t>
  </si>
  <si>
    <t>Satellite Equipment Requirements</t>
  </si>
  <si>
    <t>SAT Vendor A</t>
  </si>
  <si>
    <t>Router</t>
  </si>
  <si>
    <t xml:space="preserve">Satellite Band </t>
  </si>
  <si>
    <t>Ku</t>
  </si>
  <si>
    <t>Buried</t>
  </si>
  <si>
    <t>TXA-000001</t>
  </si>
  <si>
    <t>TXA-000002</t>
  </si>
  <si>
    <t>TXA-000003</t>
  </si>
  <si>
    <t>TXB-000001</t>
  </si>
  <si>
    <t>TXB SAT Hub</t>
  </si>
  <si>
    <t>Hispasat 30W-5</t>
  </si>
  <si>
    <t>Version N°</t>
  </si>
  <si>
    <t>Issue Date</t>
  </si>
  <si>
    <t>Status</t>
  </si>
  <si>
    <t>Reasons for Change</t>
  </si>
  <si>
    <t>March, 2020</t>
  </si>
  <si>
    <t>Template Instruccions</t>
  </si>
  <si>
    <r>
      <rPr>
        <b/>
        <sz val="10"/>
        <color theme="3"/>
        <rFont val="Segoe UI"/>
        <family val="2"/>
      </rPr>
      <t xml:space="preserve">- Revision Control </t>
    </r>
    <r>
      <rPr>
        <sz val="10"/>
        <color theme="3"/>
        <rFont val="Segoe UI"/>
        <family val="2"/>
      </rPr>
      <t>sheet allows to maintain a record of changes made on the document.</t>
    </r>
  </si>
  <si>
    <t>This template allows users to represent a High-level Design for the transport network elements. The elements are:</t>
  </si>
  <si>
    <r>
      <rPr>
        <b/>
        <sz val="10"/>
        <color theme="3"/>
        <rFont val="Segoe UI"/>
        <family val="2"/>
      </rPr>
      <t>- HLD Template</t>
    </r>
    <r>
      <rPr>
        <sz val="10"/>
        <color theme="3"/>
        <rFont val="Segoe UI"/>
        <family val="2"/>
      </rPr>
      <t xml:space="preserve"> tab includes information of HLD elements: RAN Site , Transport Node, Transport Solution</t>
    </r>
  </si>
  <si>
    <r>
      <rPr>
        <b/>
        <sz val="10"/>
        <color theme="3"/>
        <rFont val="Segoe UI"/>
        <family val="2"/>
      </rPr>
      <t xml:space="preserve">- BoQ Template </t>
    </r>
    <r>
      <rPr>
        <sz val="10"/>
        <color theme="3"/>
        <rFont val="Segoe UI"/>
        <family val="2"/>
      </rPr>
      <t>sheet summarizes the Bill of Quantities of the HLD elements.</t>
    </r>
  </si>
  <si>
    <t>Transport Network HLD Template</t>
  </si>
  <si>
    <t>Transport Solution (Tx)</t>
  </si>
  <si>
    <t>(Tx) Domain</t>
  </si>
  <si>
    <t>Last-mile</t>
  </si>
  <si>
    <t>@5 GHz (1+0)</t>
  </si>
  <si>
    <t>@11 GHz (1+0)</t>
  </si>
  <si>
    <t>(FO) Type of Router</t>
  </si>
  <si>
    <t>Aggregation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</si>
</sst>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sz val="18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</font>
    <font>
      <sz val="10"/>
      <color rgb="FF000000"/>
      <name val="Arial"/>
      <family val="2"/>
    </font>
    <font>
      <i/>
      <sz val="11"/>
      <color rgb="FF002060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0"/>
      <color theme="3"/>
      <name val="Segoe UI"/>
      <family val="2"/>
    </font>
    <font>
      <b/>
      <sz val="10"/>
      <color theme="3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2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7" xfId="0" applyBorder="1"/>
    <xf numFmtId="0" fontId="0" fillId="0" borderId="9" xfId="0" applyBorder="1"/>
    <xf numFmtId="0" fontId="0" fillId="0" borderId="12" xfId="0" applyBorder="1"/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0" borderId="0" xfId="0" applyFont="1"/>
    <xf numFmtId="0" fontId="8" fillId="0" borderId="0" xfId="0" applyFont="1"/>
    <xf numFmtId="0" fontId="1" fillId="0" borderId="15" xfId="0" applyFont="1" applyBorder="1" applyAlignment="1">
      <alignment vertical="center"/>
    </xf>
    <xf numFmtId="0" fontId="0" fillId="0" borderId="15" xfId="0" applyBorder="1"/>
    <xf numFmtId="0" fontId="4" fillId="7" borderId="5" xfId="0" applyFont="1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3" fillId="0" borderId="0" xfId="1"/>
    <xf numFmtId="0" fontId="2" fillId="2" borderId="0" xfId="1" applyFont="1" applyFill="1"/>
    <xf numFmtId="0" fontId="13" fillId="2" borderId="0" xfId="2" applyFont="1" applyFill="1" applyAlignment="1">
      <alignment horizontal="left" vertical="center"/>
    </xf>
    <xf numFmtId="17" fontId="14" fillId="2" borderId="0" xfId="1" quotePrefix="1" applyNumberFormat="1" applyFont="1" applyFill="1"/>
    <xf numFmtId="0" fontId="15" fillId="0" borderId="0" xfId="0" applyFont="1"/>
    <xf numFmtId="0" fontId="15" fillId="0" borderId="0" xfId="0" applyFont="1" applyAlignment="1">
      <alignment horizontal="left" wrapText="1"/>
    </xf>
    <xf numFmtId="0" fontId="15" fillId="0" borderId="0" xfId="0" quotePrefix="1" applyFont="1"/>
    <xf numFmtId="0" fontId="15" fillId="0" borderId="0" xfId="0" quotePrefix="1" applyFont="1" applyAlignment="1">
      <alignment horizontal="left" wrapText="1"/>
    </xf>
    <xf numFmtId="0" fontId="15" fillId="0" borderId="0" xfId="0" quotePrefix="1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quotePrefix="1" applyFont="1" applyAlignment="1">
      <alignment wrapText="1"/>
    </xf>
    <xf numFmtId="0" fontId="15" fillId="0" borderId="0" xfId="0" applyFont="1" applyAlignment="1">
      <alignment wrapText="1"/>
    </xf>
    <xf numFmtId="0" fontId="11" fillId="2" borderId="0" xfId="1" applyFont="1" applyFill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quotePrefix="1" applyFont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5" fillId="0" borderId="15" xfId="0" applyFont="1" applyBorder="1" applyAlignment="1">
      <alignment horizontal="center"/>
    </xf>
    <xf numFmtId="0" fontId="2" fillId="5" borderId="0" xfId="0" applyFont="1" applyFill="1" applyAlignment="1">
      <alignment horizontal="center" wrapText="1"/>
    </xf>
  </cellXfs>
  <cellStyles count="3">
    <cellStyle name="Normal" xfId="0" builtinId="0"/>
    <cellStyle name="Normal 2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'BoQ Template'!$B$6:$B$8</c:f>
              <c:strCache>
                <c:ptCount val="3"/>
                <c:pt idx="0">
                  <c:v>Sitios MW</c:v>
                </c:pt>
                <c:pt idx="1">
                  <c:v>Sitios FO</c:v>
                </c:pt>
                <c:pt idx="2">
                  <c:v>Sitios SAT</c:v>
                </c:pt>
              </c:strCache>
            </c:strRef>
          </c:cat>
          <c:val>
            <c:numRef>
              <c:f>'BoQ Template'!$E$6:$E$8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28576</xdr:rowOff>
    </xdr:from>
    <xdr:to>
      <xdr:col>11</xdr:col>
      <xdr:colOff>857250</xdr:colOff>
      <xdr:row>11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cweb.eei.ericsson.se/eeinorn2_view/rxi_dept/processes/CCR/CCR_Form_RXI8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8.85.107.243\att-design\awg\AWG%20GPRS\from%20ned-Peng-GPRS-SGSN\GPRS%204.0\gp40-sgsn-ciq-prelimin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Hardware"/>
      <sheetName val="IP Parameters"/>
      <sheetName val="Expansion"/>
      <sheetName val="ATM layer for Script"/>
      <sheetName val="ATM"/>
      <sheetName val="Network Synchronisation"/>
      <sheetName val="IPoATM"/>
      <sheetName val="Network Plan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SN CIQ Gprs4.0"/>
      <sheetName val="General Info"/>
      <sheetName val="HW&amp;SW"/>
      <sheetName val="Gb"/>
      <sheetName val="LAC-RAC"/>
      <sheetName val="LP-DCS"/>
      <sheetName val="IDs-IP@"/>
      <sheetName val="Param"/>
      <sheetName val="Example-Gb"/>
      <sheetName val="IDs_IP_"/>
      <sheetName val="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2"/>
  <sheetViews>
    <sheetView showGridLines="0" tabSelected="1" workbookViewId="0">
      <selection activeCell="J4" sqref="J4"/>
    </sheetView>
  </sheetViews>
  <sheetFormatPr baseColWidth="10" defaultRowHeight="15"/>
  <cols>
    <col min="1" max="1" width="4.5703125" style="35" customWidth="1"/>
    <col min="2" max="2" width="10.85546875" style="35" bestFit="1" customWidth="1"/>
    <col min="3" max="46" width="8.7109375" style="35" customWidth="1"/>
    <col min="47" max="16384" width="11.42578125" style="35"/>
  </cols>
  <sheetData>
    <row r="5" spans="1:1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</row>
    <row r="6" spans="1:15" ht="26.25">
      <c r="A6" s="36"/>
      <c r="B6" s="47" t="s">
        <v>108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36"/>
    </row>
    <row r="7" spans="1:1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</row>
    <row r="8" spans="1:15" ht="21">
      <c r="A8" s="36"/>
      <c r="B8" s="37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</row>
    <row r="9" spans="1:1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</row>
    <row r="10" spans="1:15" ht="21">
      <c r="A10" s="36"/>
      <c r="B10" s="38" t="s">
        <v>102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1" spans="1:1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</row>
    <row r="12" spans="1:1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</row>
  </sheetData>
  <mergeCells count="1">
    <mergeCell ref="B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15"/>
  <sheetViews>
    <sheetView showGridLines="0" workbookViewId="0">
      <pane ySplit="1" topLeftCell="A2" activePane="bottomLeft" state="frozen"/>
      <selection pane="bottomLeft" activeCell="B1" sqref="B1"/>
    </sheetView>
  </sheetViews>
  <sheetFormatPr baseColWidth="10" defaultRowHeight="15"/>
  <cols>
    <col min="1" max="1" width="2.5703125" customWidth="1"/>
    <col min="2" max="5" width="26.5703125" customWidth="1"/>
    <col min="6" max="32" width="17.140625" customWidth="1"/>
  </cols>
  <sheetData>
    <row r="1" spans="2:56" s="27" customFormat="1" ht="38.25" customHeight="1">
      <c r="B1" s="26" t="s">
        <v>103</v>
      </c>
    </row>
    <row r="3" spans="2:56">
      <c r="B3" s="49" t="s">
        <v>105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</row>
    <row r="5" spans="2:56">
      <c r="B5" s="43" t="s">
        <v>104</v>
      </c>
    </row>
    <row r="6" spans="2:56">
      <c r="B6" s="43" t="s">
        <v>106</v>
      </c>
    </row>
    <row r="7" spans="2:56">
      <c r="B7" s="43" t="s">
        <v>107</v>
      </c>
    </row>
    <row r="9" spans="2:56"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</row>
    <row r="10" spans="2:56">
      <c r="B10" s="24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</row>
    <row r="11" spans="2:56">
      <c r="B11" s="24"/>
      <c r="E11" s="43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4"/>
    </row>
    <row r="12" spans="2:56">
      <c r="E12" s="43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4"/>
    </row>
    <row r="13" spans="2:56">
      <c r="E13" s="43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4"/>
    </row>
    <row r="14" spans="2:56">
      <c r="E14" s="39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39"/>
    </row>
    <row r="15" spans="2:56">
      <c r="E15" s="41"/>
    </row>
  </sheetData>
  <mergeCells count="3">
    <mergeCell ref="F13:BC13"/>
    <mergeCell ref="F14:BC14"/>
    <mergeCell ref="B3:B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showGridLines="0" workbookViewId="0">
      <pane ySplit="1" topLeftCell="A2" activePane="bottomLeft" state="frozen"/>
      <selection pane="bottomLeft" activeCell="D14" sqref="D14"/>
    </sheetView>
  </sheetViews>
  <sheetFormatPr baseColWidth="10" defaultRowHeight="15"/>
  <cols>
    <col min="1" max="1" width="2.5703125" customWidth="1"/>
    <col min="2" max="5" width="26.5703125" customWidth="1"/>
    <col min="6" max="32" width="17.140625" customWidth="1"/>
  </cols>
  <sheetData>
    <row r="1" spans="2:5" s="27" customFormat="1" ht="38.25" customHeight="1">
      <c r="B1" s="26" t="s">
        <v>41</v>
      </c>
    </row>
    <row r="3" spans="2:5">
      <c r="B3" s="33" t="s">
        <v>98</v>
      </c>
      <c r="C3" s="33" t="s">
        <v>99</v>
      </c>
      <c r="D3" s="33" t="s">
        <v>100</v>
      </c>
      <c r="E3" s="33" t="s">
        <v>101</v>
      </c>
    </row>
    <row r="4" spans="2:5">
      <c r="B4" s="34"/>
      <c r="C4" s="34"/>
      <c r="D4" s="34"/>
      <c r="E4" s="34"/>
    </row>
    <row r="5" spans="2:5">
      <c r="B5" s="34"/>
      <c r="C5" s="34"/>
      <c r="D5" s="34"/>
      <c r="E5" s="34"/>
    </row>
    <row r="6" spans="2:5">
      <c r="B6" s="34"/>
      <c r="C6" s="34"/>
      <c r="D6" s="34"/>
      <c r="E6" s="34"/>
    </row>
    <row r="7" spans="2:5">
      <c r="B7" s="34"/>
      <c r="C7" s="34"/>
      <c r="D7" s="34"/>
      <c r="E7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2"/>
  <sheetViews>
    <sheetView showGridLines="0" zoomScale="85" zoomScaleNormal="85" workbookViewId="0">
      <pane ySplit="1" topLeftCell="A2" activePane="bottomLeft" state="frozen"/>
      <selection pane="bottomLeft" activeCell="AA6" sqref="AA6:AA8"/>
    </sheetView>
  </sheetViews>
  <sheetFormatPr baseColWidth="10" defaultRowHeight="15"/>
  <cols>
    <col min="1" max="1" width="2.5703125" customWidth="1"/>
    <col min="2" max="32" width="17.140625" customWidth="1"/>
  </cols>
  <sheetData>
    <row r="1" spans="2:32" s="27" customFormat="1" ht="38.25" customHeight="1">
      <c r="B1" s="26" t="s">
        <v>25</v>
      </c>
    </row>
    <row r="2" spans="2:3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>
      <c r="B3" s="50" t="s">
        <v>4</v>
      </c>
      <c r="C3" s="50"/>
      <c r="D3" s="50"/>
      <c r="E3" s="50"/>
      <c r="F3" s="51" t="s">
        <v>5</v>
      </c>
      <c r="G3" s="52"/>
      <c r="H3" s="53"/>
      <c r="I3" s="55" t="s">
        <v>109</v>
      </c>
      <c r="J3" s="56"/>
      <c r="K3" s="57"/>
      <c r="L3" s="51" t="s">
        <v>6</v>
      </c>
      <c r="M3" s="52"/>
      <c r="N3" s="52"/>
      <c r="O3" s="52"/>
      <c r="P3" s="53"/>
      <c r="Q3" s="50" t="s">
        <v>13</v>
      </c>
      <c r="R3" s="50"/>
      <c r="S3" s="50"/>
      <c r="T3" s="50"/>
      <c r="U3" s="50"/>
      <c r="V3" s="50"/>
      <c r="W3" s="54" t="s">
        <v>18</v>
      </c>
      <c r="X3" s="54"/>
      <c r="Y3" s="54"/>
      <c r="Z3" s="54"/>
      <c r="AA3" s="54"/>
      <c r="AB3" s="50" t="s">
        <v>24</v>
      </c>
      <c r="AC3" s="50"/>
      <c r="AD3" s="50"/>
      <c r="AE3" s="50"/>
      <c r="AF3" s="50"/>
    </row>
    <row r="4" spans="2:32" ht="30">
      <c r="B4" s="2" t="s">
        <v>0</v>
      </c>
      <c r="C4" s="2" t="s">
        <v>1</v>
      </c>
      <c r="D4" s="2" t="s">
        <v>2</v>
      </c>
      <c r="E4" s="2" t="s">
        <v>3</v>
      </c>
      <c r="F4" s="2" t="s">
        <v>30</v>
      </c>
      <c r="G4" s="2" t="s">
        <v>31</v>
      </c>
      <c r="H4" s="2" t="s">
        <v>32</v>
      </c>
      <c r="I4" s="2" t="s">
        <v>78</v>
      </c>
      <c r="J4" s="2" t="s">
        <v>110</v>
      </c>
      <c r="K4" s="2" t="s">
        <v>8</v>
      </c>
      <c r="L4" s="2" t="s">
        <v>7</v>
      </c>
      <c r="M4" s="2" t="s">
        <v>9</v>
      </c>
      <c r="N4" s="2" t="s">
        <v>10</v>
      </c>
      <c r="O4" s="2" t="s">
        <v>11</v>
      </c>
      <c r="P4" s="2" t="s">
        <v>12</v>
      </c>
      <c r="Q4" s="2" t="s">
        <v>14</v>
      </c>
      <c r="R4" s="2" t="s">
        <v>15</v>
      </c>
      <c r="S4" s="2" t="s">
        <v>16</v>
      </c>
      <c r="T4" s="2" t="s">
        <v>76</v>
      </c>
      <c r="U4" s="2" t="s">
        <v>77</v>
      </c>
      <c r="V4" s="2" t="s">
        <v>17</v>
      </c>
      <c r="W4" s="2" t="s">
        <v>19</v>
      </c>
      <c r="X4" s="2" t="s">
        <v>26</v>
      </c>
      <c r="Y4" s="2" t="s">
        <v>28</v>
      </c>
      <c r="Z4" s="2" t="s">
        <v>27</v>
      </c>
      <c r="AA4" s="2" t="s">
        <v>114</v>
      </c>
      <c r="AB4" s="2" t="s">
        <v>29</v>
      </c>
      <c r="AC4" s="2" t="s">
        <v>20</v>
      </c>
      <c r="AD4" s="2" t="s">
        <v>23</v>
      </c>
      <c r="AE4" s="2" t="s">
        <v>21</v>
      </c>
      <c r="AF4" s="2" t="s">
        <v>22</v>
      </c>
    </row>
    <row r="5" spans="2:32">
      <c r="B5" s="17" t="s">
        <v>45</v>
      </c>
      <c r="C5" s="18" t="s">
        <v>63</v>
      </c>
      <c r="D5" s="18">
        <v>16.751833000000001</v>
      </c>
      <c r="E5" s="18">
        <v>-93.154897000000005</v>
      </c>
      <c r="F5" s="3" t="s">
        <v>53</v>
      </c>
      <c r="G5" s="3" t="s">
        <v>58</v>
      </c>
      <c r="H5" s="3">
        <v>30</v>
      </c>
      <c r="I5" s="3" t="s">
        <v>42</v>
      </c>
      <c r="J5" s="3" t="s">
        <v>111</v>
      </c>
      <c r="K5" s="3" t="s">
        <v>61</v>
      </c>
      <c r="L5" s="17" t="s">
        <v>92</v>
      </c>
      <c r="M5" s="18" t="s">
        <v>71</v>
      </c>
      <c r="N5" s="19">
        <v>16.750917999999999</v>
      </c>
      <c r="O5" s="19">
        <v>-93.163488000000001</v>
      </c>
      <c r="P5" s="20">
        <v>30</v>
      </c>
      <c r="Q5" s="21" t="s">
        <v>75</v>
      </c>
      <c r="R5" s="21" t="s">
        <v>75</v>
      </c>
      <c r="S5" s="21" t="s">
        <v>75</v>
      </c>
      <c r="T5" s="21" t="s">
        <v>75</v>
      </c>
      <c r="U5" s="21" t="s">
        <v>75</v>
      </c>
      <c r="V5" s="21" t="s">
        <v>75</v>
      </c>
      <c r="W5" s="3">
        <v>1.1000000000000001</v>
      </c>
      <c r="X5" s="3" t="s">
        <v>54</v>
      </c>
      <c r="Y5" s="3" t="s">
        <v>55</v>
      </c>
      <c r="Z5" s="3" t="s">
        <v>56</v>
      </c>
      <c r="AA5" s="3" t="s">
        <v>111</v>
      </c>
      <c r="AB5" s="21" t="s">
        <v>75</v>
      </c>
      <c r="AC5" s="21" t="s">
        <v>75</v>
      </c>
      <c r="AD5" s="21" t="s">
        <v>75</v>
      </c>
      <c r="AE5" s="21" t="s">
        <v>75</v>
      </c>
      <c r="AF5" s="21" t="s">
        <v>75</v>
      </c>
    </row>
    <row r="6" spans="2:32">
      <c r="B6" s="17" t="s">
        <v>46</v>
      </c>
      <c r="C6" s="18" t="s">
        <v>64</v>
      </c>
      <c r="D6" s="18">
        <v>16.76135</v>
      </c>
      <c r="E6" s="18">
        <v>-93.103772000000006</v>
      </c>
      <c r="F6" s="3" t="s">
        <v>53</v>
      </c>
      <c r="G6" s="3" t="s">
        <v>58</v>
      </c>
      <c r="H6" s="3">
        <v>30</v>
      </c>
      <c r="I6" s="3" t="s">
        <v>42</v>
      </c>
      <c r="J6" s="3" t="s">
        <v>111</v>
      </c>
      <c r="K6" s="3" t="s">
        <v>61</v>
      </c>
      <c r="L6" s="17" t="s">
        <v>93</v>
      </c>
      <c r="M6" s="18" t="s">
        <v>72</v>
      </c>
      <c r="N6" s="19">
        <v>16.77083</v>
      </c>
      <c r="O6" s="19">
        <v>-93.102706999999995</v>
      </c>
      <c r="P6" s="20">
        <v>30</v>
      </c>
      <c r="Q6" s="21" t="s">
        <v>75</v>
      </c>
      <c r="R6" s="21" t="s">
        <v>75</v>
      </c>
      <c r="S6" s="21" t="s">
        <v>75</v>
      </c>
      <c r="T6" s="21" t="s">
        <v>75</v>
      </c>
      <c r="U6" s="21" t="s">
        <v>75</v>
      </c>
      <c r="V6" s="21" t="s">
        <v>75</v>
      </c>
      <c r="W6" s="3">
        <v>1.32</v>
      </c>
      <c r="X6" s="3" t="s">
        <v>54</v>
      </c>
      <c r="Y6" s="3" t="s">
        <v>55</v>
      </c>
      <c r="Z6" s="3" t="s">
        <v>56</v>
      </c>
      <c r="AA6" s="3" t="s">
        <v>111</v>
      </c>
      <c r="AB6" s="21" t="s">
        <v>75</v>
      </c>
      <c r="AC6" s="21" t="s">
        <v>75</v>
      </c>
      <c r="AD6" s="21" t="s">
        <v>75</v>
      </c>
      <c r="AE6" s="21" t="s">
        <v>75</v>
      </c>
      <c r="AF6" s="21" t="s">
        <v>75</v>
      </c>
    </row>
    <row r="7" spans="2:32">
      <c r="B7" s="17" t="s">
        <v>47</v>
      </c>
      <c r="C7" s="18" t="s">
        <v>65</v>
      </c>
      <c r="D7" s="18">
        <v>16.770227999999999</v>
      </c>
      <c r="E7" s="18">
        <v>-93.115475000000004</v>
      </c>
      <c r="F7" s="3" t="s">
        <v>53</v>
      </c>
      <c r="G7" s="3" t="s">
        <v>58</v>
      </c>
      <c r="H7" s="3">
        <v>30</v>
      </c>
      <c r="I7" s="3" t="s">
        <v>42</v>
      </c>
      <c r="J7" s="3" t="s">
        <v>111</v>
      </c>
      <c r="K7" s="3" t="s">
        <v>61</v>
      </c>
      <c r="L7" s="17" t="s">
        <v>93</v>
      </c>
      <c r="M7" s="18" t="s">
        <v>72</v>
      </c>
      <c r="N7" s="19">
        <v>16.77083</v>
      </c>
      <c r="O7" s="19">
        <v>-93.102706999999995</v>
      </c>
      <c r="P7" s="20">
        <v>30</v>
      </c>
      <c r="Q7" s="21" t="s">
        <v>75</v>
      </c>
      <c r="R7" s="21" t="s">
        <v>75</v>
      </c>
      <c r="S7" s="21" t="s">
        <v>75</v>
      </c>
      <c r="T7" s="21" t="s">
        <v>75</v>
      </c>
      <c r="U7" s="21" t="s">
        <v>75</v>
      </c>
      <c r="V7" s="21" t="s">
        <v>75</v>
      </c>
      <c r="W7" s="3">
        <v>1.56</v>
      </c>
      <c r="X7" s="3" t="s">
        <v>54</v>
      </c>
      <c r="Y7" s="3" t="s">
        <v>55</v>
      </c>
      <c r="Z7" s="3" t="s">
        <v>56</v>
      </c>
      <c r="AA7" s="3" t="s">
        <v>111</v>
      </c>
      <c r="AB7" s="21" t="s">
        <v>75</v>
      </c>
      <c r="AC7" s="21" t="s">
        <v>75</v>
      </c>
      <c r="AD7" s="21" t="s">
        <v>75</v>
      </c>
      <c r="AE7" s="21" t="s">
        <v>75</v>
      </c>
      <c r="AF7" s="21" t="s">
        <v>75</v>
      </c>
    </row>
    <row r="8" spans="2:32">
      <c r="B8" s="17" t="s">
        <v>48</v>
      </c>
      <c r="C8" s="18" t="s">
        <v>66</v>
      </c>
      <c r="D8" s="18">
        <v>16.749658</v>
      </c>
      <c r="E8" s="18">
        <v>-93.169471999999999</v>
      </c>
      <c r="F8" s="3" t="s">
        <v>53</v>
      </c>
      <c r="G8" s="3" t="s">
        <v>58</v>
      </c>
      <c r="H8" s="3">
        <v>30</v>
      </c>
      <c r="I8" s="3" t="s">
        <v>42</v>
      </c>
      <c r="J8" s="3" t="s">
        <v>111</v>
      </c>
      <c r="K8" s="3" t="s">
        <v>61</v>
      </c>
      <c r="L8" s="17" t="s">
        <v>92</v>
      </c>
      <c r="M8" s="18" t="s">
        <v>71</v>
      </c>
      <c r="N8" s="19">
        <v>16.750917999999999</v>
      </c>
      <c r="O8" s="19">
        <v>-93.163488000000001</v>
      </c>
      <c r="P8" s="20">
        <v>30</v>
      </c>
      <c r="Q8" s="21" t="s">
        <v>75</v>
      </c>
      <c r="R8" s="21" t="s">
        <v>75</v>
      </c>
      <c r="S8" s="21" t="s">
        <v>75</v>
      </c>
      <c r="T8" s="21" t="s">
        <v>75</v>
      </c>
      <c r="U8" s="21" t="s">
        <v>75</v>
      </c>
      <c r="V8" s="21" t="s">
        <v>75</v>
      </c>
      <c r="W8" s="3">
        <v>1.74</v>
      </c>
      <c r="X8" s="3" t="s">
        <v>54</v>
      </c>
      <c r="Y8" s="3" t="s">
        <v>55</v>
      </c>
      <c r="Z8" s="3" t="s">
        <v>56</v>
      </c>
      <c r="AA8" s="3" t="s">
        <v>111</v>
      </c>
      <c r="AB8" s="21" t="s">
        <v>75</v>
      </c>
      <c r="AC8" s="21" t="s">
        <v>75</v>
      </c>
      <c r="AD8" s="21" t="s">
        <v>75</v>
      </c>
      <c r="AE8" s="21" t="s">
        <v>75</v>
      </c>
      <c r="AF8" s="21" t="s">
        <v>75</v>
      </c>
    </row>
    <row r="9" spans="2:32">
      <c r="B9" s="17" t="s">
        <v>49</v>
      </c>
      <c r="C9" s="18" t="s">
        <v>67</v>
      </c>
      <c r="D9" s="18">
        <v>16.630549999999999</v>
      </c>
      <c r="E9" s="18">
        <v>-92.998480000000001</v>
      </c>
      <c r="F9" s="3" t="s">
        <v>53</v>
      </c>
      <c r="G9" s="3" t="s">
        <v>58</v>
      </c>
      <c r="H9" s="3">
        <v>30</v>
      </c>
      <c r="I9" s="3" t="s">
        <v>43</v>
      </c>
      <c r="J9" s="3" t="s">
        <v>111</v>
      </c>
      <c r="K9" s="3" t="s">
        <v>61</v>
      </c>
      <c r="L9" s="17" t="s">
        <v>94</v>
      </c>
      <c r="M9" s="18" t="s">
        <v>73</v>
      </c>
      <c r="N9" s="18">
        <v>16.708361</v>
      </c>
      <c r="O9" s="18">
        <v>-93.012360999999999</v>
      </c>
      <c r="P9" s="20">
        <v>30</v>
      </c>
      <c r="Q9" s="18">
        <v>8.74</v>
      </c>
      <c r="R9" s="3">
        <v>11</v>
      </c>
      <c r="S9" s="3">
        <v>0.6</v>
      </c>
      <c r="T9" s="22">
        <f>MOD(ATAN2(COS(RADIANS(N9))*SIN(RADIANS(D9))-SIN(RADIANS(N9))*COS(RADIANS(D9))*COS(RADIANS(E9-O9)),SIN(RADIANS(E9-O9))*COS(RADIANS(D9)))*180/PI()+360,360)</f>
        <v>170.30002531045079</v>
      </c>
      <c r="U9" s="22">
        <f>MOD(ATAN2(COS(RADIANS(D9))*SIN(RADIANS(N9))-SIN(RADIANS(D9))*COS(RADIANS(N9))*COS(RADIANS(O9-E9)),SIN(RADIANS(O9-E9))*COS(RADIANS(N9)))*180/PI()+360,360)</f>
        <v>350.30400707431932</v>
      </c>
      <c r="V9" s="3" t="s">
        <v>74</v>
      </c>
      <c r="W9" s="21" t="s">
        <v>75</v>
      </c>
      <c r="X9" s="21" t="s">
        <v>75</v>
      </c>
      <c r="Y9" s="21" t="s">
        <v>75</v>
      </c>
      <c r="Z9" s="21" t="s">
        <v>75</v>
      </c>
      <c r="AA9" s="21" t="s">
        <v>75</v>
      </c>
      <c r="AB9" s="21" t="s">
        <v>75</v>
      </c>
      <c r="AC9" s="21" t="s">
        <v>75</v>
      </c>
      <c r="AD9" s="21" t="s">
        <v>75</v>
      </c>
      <c r="AE9" s="21" t="s">
        <v>75</v>
      </c>
      <c r="AF9" s="21" t="s">
        <v>75</v>
      </c>
    </row>
    <row r="10" spans="2:32">
      <c r="B10" s="17" t="s">
        <v>50</v>
      </c>
      <c r="C10" s="18" t="s">
        <v>68</v>
      </c>
      <c r="D10" s="18">
        <v>16.609332999999999</v>
      </c>
      <c r="E10" s="18">
        <v>-93.040082999999996</v>
      </c>
      <c r="F10" s="3" t="s">
        <v>57</v>
      </c>
      <c r="G10" s="3" t="s">
        <v>59</v>
      </c>
      <c r="H10" s="3">
        <v>20</v>
      </c>
      <c r="I10" s="3" t="s">
        <v>43</v>
      </c>
      <c r="J10" s="3" t="s">
        <v>111</v>
      </c>
      <c r="K10" s="3" t="s">
        <v>60</v>
      </c>
      <c r="L10" s="17" t="s">
        <v>51</v>
      </c>
      <c r="M10" s="18" t="s">
        <v>69</v>
      </c>
      <c r="N10" s="18">
        <v>16.568444</v>
      </c>
      <c r="O10" s="18">
        <v>-93.013889000000006</v>
      </c>
      <c r="P10" s="20">
        <v>20</v>
      </c>
      <c r="Q10" s="18">
        <v>5.32</v>
      </c>
      <c r="R10" s="3">
        <v>11</v>
      </c>
      <c r="S10" s="3">
        <v>0.6</v>
      </c>
      <c r="T10" s="22">
        <f>MOD(ATAN2(COS(RADIANS(N10))*SIN(RADIANS(D10))-SIN(RADIANS(N10))*COS(RADIANS(D10))*COS(RADIANS(E10-O10)),SIN(RADIANS(E10-O10))*COS(RADIANS(D10)))*180/PI()+360,360)</f>
        <v>328.45594387050534</v>
      </c>
      <c r="U10" s="22">
        <f>MOD(ATAN2(COS(RADIANS(D10))*SIN(RADIANS(N10))-SIN(RADIANS(D10))*COS(RADIANS(N10))*COS(RADIANS(O10-E10)),SIN(RADIANS(O10-E10))*COS(RADIANS(N10)))*180/PI()+360,360)</f>
        <v>148.44846541709921</v>
      </c>
      <c r="V10" s="3" t="s">
        <v>74</v>
      </c>
      <c r="W10" s="21" t="s">
        <v>75</v>
      </c>
      <c r="X10" s="21" t="s">
        <v>75</v>
      </c>
      <c r="Y10" s="21" t="s">
        <v>75</v>
      </c>
      <c r="Z10" s="21" t="s">
        <v>75</v>
      </c>
      <c r="AA10" s="21" t="s">
        <v>75</v>
      </c>
      <c r="AB10" s="21" t="s">
        <v>75</v>
      </c>
      <c r="AC10" s="21" t="s">
        <v>75</v>
      </c>
      <c r="AD10" s="21" t="s">
        <v>75</v>
      </c>
      <c r="AE10" s="21" t="s">
        <v>75</v>
      </c>
      <c r="AF10" s="21" t="s">
        <v>75</v>
      </c>
    </row>
    <row r="11" spans="2:32">
      <c r="B11" s="17" t="s">
        <v>51</v>
      </c>
      <c r="C11" s="18" t="s">
        <v>69</v>
      </c>
      <c r="D11" s="18">
        <v>16.568444</v>
      </c>
      <c r="E11" s="18">
        <v>-93.013889000000006</v>
      </c>
      <c r="F11" s="3" t="s">
        <v>57</v>
      </c>
      <c r="G11" s="3" t="s">
        <v>59</v>
      </c>
      <c r="H11" s="3">
        <v>20</v>
      </c>
      <c r="I11" s="3" t="s">
        <v>43</v>
      </c>
      <c r="J11" s="3" t="s">
        <v>111</v>
      </c>
      <c r="K11" s="3" t="s">
        <v>61</v>
      </c>
      <c r="L11" s="17" t="s">
        <v>94</v>
      </c>
      <c r="M11" s="18" t="s">
        <v>73</v>
      </c>
      <c r="N11" s="18">
        <v>16.708361</v>
      </c>
      <c r="O11" s="18">
        <v>-93.012360999999999</v>
      </c>
      <c r="P11" s="20">
        <v>30</v>
      </c>
      <c r="Q11" s="18">
        <v>15.48</v>
      </c>
      <c r="R11" s="3">
        <v>5</v>
      </c>
      <c r="S11" s="3">
        <v>0.3</v>
      </c>
      <c r="T11" s="22">
        <f>MOD(ATAN2(COS(RADIANS(N11))*SIN(RADIANS(D11))-SIN(RADIANS(N11))*COS(RADIANS(D11))*COS(RADIANS(E11-O11)),SIN(RADIANS(E11-O11))*COS(RADIANS(D11)))*180/PI()+360,360)</f>
        <v>180.59971241999523</v>
      </c>
      <c r="U11" s="22">
        <f>MOD(ATAN2(COS(RADIANS(D11))*SIN(RADIANS(N11))-SIN(RADIANS(D11))*COS(RADIANS(N11))*COS(RADIANS(O11-E11)),SIN(RADIANS(O11-E11))*COS(RADIANS(N11)))*180/PI()+360,360)</f>
        <v>0.59927490648328785</v>
      </c>
      <c r="V11" s="3" t="s">
        <v>74</v>
      </c>
      <c r="W11" s="21" t="s">
        <v>75</v>
      </c>
      <c r="X11" s="21" t="s">
        <v>75</v>
      </c>
      <c r="Y11" s="21" t="s">
        <v>75</v>
      </c>
      <c r="Z11" s="21" t="s">
        <v>75</v>
      </c>
      <c r="AA11" s="21" t="s">
        <v>75</v>
      </c>
      <c r="AB11" s="21" t="s">
        <v>75</v>
      </c>
      <c r="AC11" s="21" t="s">
        <v>75</v>
      </c>
      <c r="AD11" s="21" t="s">
        <v>75</v>
      </c>
      <c r="AE11" s="21" t="s">
        <v>75</v>
      </c>
      <c r="AF11" s="21" t="s">
        <v>75</v>
      </c>
    </row>
    <row r="12" spans="2:32">
      <c r="B12" s="17" t="s">
        <v>52</v>
      </c>
      <c r="C12" s="18" t="s">
        <v>70</v>
      </c>
      <c r="D12" s="18">
        <v>16.620308000000001</v>
      </c>
      <c r="E12" s="18">
        <v>-93.097194000000002</v>
      </c>
      <c r="F12" s="3" t="s">
        <v>57</v>
      </c>
      <c r="G12" s="3" t="s">
        <v>59</v>
      </c>
      <c r="H12" s="3">
        <v>20</v>
      </c>
      <c r="I12" s="3" t="s">
        <v>44</v>
      </c>
      <c r="J12" s="3" t="s">
        <v>111</v>
      </c>
      <c r="K12" s="3" t="s">
        <v>62</v>
      </c>
      <c r="L12" s="17" t="s">
        <v>95</v>
      </c>
      <c r="M12" s="18" t="s">
        <v>96</v>
      </c>
      <c r="N12" s="18">
        <v>19.432528000000001</v>
      </c>
      <c r="O12" s="18">
        <v>-99.133447000000004</v>
      </c>
      <c r="P12" s="21">
        <v>30</v>
      </c>
      <c r="Q12" s="21" t="s">
        <v>75</v>
      </c>
      <c r="R12" s="21" t="s">
        <v>75</v>
      </c>
      <c r="S12" s="21" t="s">
        <v>75</v>
      </c>
      <c r="T12" s="21" t="s">
        <v>75</v>
      </c>
      <c r="U12" s="21" t="s">
        <v>75</v>
      </c>
      <c r="V12" s="21" t="s">
        <v>75</v>
      </c>
      <c r="W12" s="21" t="s">
        <v>75</v>
      </c>
      <c r="X12" s="21" t="s">
        <v>75</v>
      </c>
      <c r="Y12" s="21" t="s">
        <v>75</v>
      </c>
      <c r="Z12" s="21" t="s">
        <v>75</v>
      </c>
      <c r="AA12" s="21" t="s">
        <v>75</v>
      </c>
      <c r="AB12" s="20" t="s">
        <v>97</v>
      </c>
      <c r="AC12" s="20" t="s">
        <v>85</v>
      </c>
      <c r="AD12" s="20" t="s">
        <v>87</v>
      </c>
      <c r="AE12" s="20">
        <v>261.74</v>
      </c>
      <c r="AF12" s="20">
        <v>17.39</v>
      </c>
    </row>
  </sheetData>
  <mergeCells count="7">
    <mergeCell ref="B3:E3"/>
    <mergeCell ref="F3:H3"/>
    <mergeCell ref="Q3:V3"/>
    <mergeCell ref="AB3:AF3"/>
    <mergeCell ref="W3:AA3"/>
    <mergeCell ref="I3:K3"/>
    <mergeCell ref="L3:P3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showGridLines="0" workbookViewId="0">
      <pane ySplit="1" topLeftCell="A2" activePane="bottomLeft" state="frozen"/>
      <selection pane="bottomLeft" activeCell="C36" sqref="C36:D36"/>
    </sheetView>
  </sheetViews>
  <sheetFormatPr baseColWidth="10" defaultRowHeight="15"/>
  <cols>
    <col min="1" max="1" width="2.5703125" customWidth="1"/>
    <col min="2" max="2" width="26.140625" bestFit="1" customWidth="1"/>
    <col min="3" max="8" width="11.28515625" customWidth="1"/>
    <col min="9" max="9" width="6.140625" customWidth="1"/>
    <col min="10" max="27" width="17.140625" customWidth="1"/>
  </cols>
  <sheetData>
    <row r="1" spans="2:12" s="27" customFormat="1" ht="38.25" customHeight="1">
      <c r="B1" s="26" t="s">
        <v>40</v>
      </c>
    </row>
    <row r="2" spans="2:12" ht="15.75" thickBot="1"/>
    <row r="3" spans="2:12">
      <c r="B3" s="60" t="s">
        <v>36</v>
      </c>
      <c r="C3" s="58"/>
      <c r="D3" s="58"/>
      <c r="E3" s="58"/>
      <c r="F3" s="58"/>
      <c r="G3" s="58"/>
      <c r="H3" s="58"/>
      <c r="J3" s="14"/>
      <c r="K3" s="8"/>
      <c r="L3" s="15"/>
    </row>
    <row r="4" spans="2:12">
      <c r="J4" s="9"/>
      <c r="K4" s="10"/>
      <c r="L4" s="11"/>
    </row>
    <row r="5" spans="2:12">
      <c r="C5" s="30" t="s">
        <v>53</v>
      </c>
      <c r="D5" s="30" t="s">
        <v>57</v>
      </c>
      <c r="E5" s="28" t="s">
        <v>33</v>
      </c>
      <c r="J5" s="9"/>
      <c r="K5" s="10"/>
      <c r="L5" s="11"/>
    </row>
    <row r="6" spans="2:12">
      <c r="B6" s="23" t="s">
        <v>34</v>
      </c>
      <c r="C6" s="32">
        <f>COUNTIFS('HLD Template'!$F:$F,'BoQ Template'!$C$5,'HLD Template'!$I:$I,"MW")</f>
        <v>1</v>
      </c>
      <c r="D6" s="32">
        <f>COUNTIFS('HLD Template'!$F:$F,'BoQ Template'!$D$5,'HLD Template'!$I:$I,"MW")</f>
        <v>2</v>
      </c>
      <c r="E6" s="4">
        <f>SUM(C6:D6)</f>
        <v>3</v>
      </c>
      <c r="J6" s="9"/>
      <c r="K6" s="10"/>
      <c r="L6" s="11"/>
    </row>
    <row r="7" spans="2:12">
      <c r="B7" s="23" t="s">
        <v>35</v>
      </c>
      <c r="C7" s="32">
        <f>COUNTIFS('HLD Template'!$F:$F,'BoQ Template'!$C$5,'HLD Template'!$I:$I,"FO")</f>
        <v>4</v>
      </c>
      <c r="D7" s="32">
        <f>COUNTIFS('HLD Template'!$F:$F,'BoQ Template'!$D$5,'HLD Template'!$I:$I,"FO")</f>
        <v>0</v>
      </c>
      <c r="E7" s="4">
        <f t="shared" ref="E7:E8" si="0">SUM(C7:D7)</f>
        <v>4</v>
      </c>
      <c r="J7" s="9"/>
      <c r="K7" s="10"/>
      <c r="L7" s="11"/>
    </row>
    <row r="8" spans="2:12" ht="15.75" thickBot="1">
      <c r="B8" s="23" t="s">
        <v>79</v>
      </c>
      <c r="C8" s="32">
        <f>COUNTIFS('HLD Template'!$F:$F,'BoQ Template'!$C$5,'HLD Template'!$I:$I,"SAT")</f>
        <v>0</v>
      </c>
      <c r="D8" s="32">
        <f>COUNTIFS('HLD Template'!$F:$F,'BoQ Template'!$D$5,'HLD Template'!$I:$I,"SAT")</f>
        <v>1</v>
      </c>
      <c r="E8" s="4">
        <f t="shared" si="0"/>
        <v>1</v>
      </c>
      <c r="J8" s="9"/>
      <c r="K8" s="10"/>
      <c r="L8" s="11"/>
    </row>
    <row r="9" spans="2:12" ht="15.75" thickBot="1">
      <c r="B9" s="7" t="s">
        <v>33</v>
      </c>
      <c r="C9" s="4">
        <f>SUM(C6:C8)</f>
        <v>5</v>
      </c>
      <c r="D9" s="5">
        <f t="shared" ref="D9:E9" si="1">SUM(D6:D8)</f>
        <v>3</v>
      </c>
      <c r="E9" s="6">
        <f t="shared" si="1"/>
        <v>8</v>
      </c>
      <c r="J9" s="9"/>
      <c r="K9" s="10"/>
      <c r="L9" s="11"/>
    </row>
    <row r="10" spans="2:12">
      <c r="J10" s="9"/>
      <c r="K10" s="10"/>
      <c r="L10" s="11"/>
    </row>
    <row r="11" spans="2:12">
      <c r="J11" s="9"/>
      <c r="K11" s="10"/>
      <c r="L11" s="11"/>
    </row>
    <row r="12" spans="2:12" ht="15.75" thickBot="1">
      <c r="B12" s="58" t="s">
        <v>38</v>
      </c>
      <c r="C12" s="58"/>
      <c r="D12" s="58"/>
      <c r="E12" s="58"/>
      <c r="F12" s="58"/>
      <c r="G12" s="58"/>
      <c r="H12" s="58"/>
      <c r="J12" s="16"/>
      <c r="K12" s="12"/>
      <c r="L12" s="13"/>
    </row>
    <row r="14" spans="2:12">
      <c r="B14" s="25" t="s">
        <v>80</v>
      </c>
    </row>
    <row r="15" spans="2:12">
      <c r="C15" s="31" t="s">
        <v>56</v>
      </c>
      <c r="D15" s="31" t="s">
        <v>91</v>
      </c>
      <c r="E15" s="28" t="s">
        <v>33</v>
      </c>
    </row>
    <row r="16" spans="2:12">
      <c r="B16" s="23" t="s">
        <v>81</v>
      </c>
      <c r="C16" s="4">
        <f>SUMIFS('HLD Template'!$W:$W,'HLD Template'!$Y:$Y,"New",'HLD Template'!$Z:$Z,'BoQ Template'!C15)</f>
        <v>5.72</v>
      </c>
      <c r="D16" s="4">
        <f>SUMIFS('HLD Template'!$W:$W,'HLD Template'!$Y:$Y,"New",'HLD Template'!$Z:$Z,'BoQ Template'!D15)</f>
        <v>0</v>
      </c>
      <c r="E16" s="4">
        <f>SUMIFS('HLD Template'!$W:$W,'HLD Template'!$Y:$Y,"New")</f>
        <v>5.72</v>
      </c>
    </row>
    <row r="18" spans="2:8">
      <c r="B18" s="25" t="s">
        <v>82</v>
      </c>
    </row>
    <row r="19" spans="2:8">
      <c r="C19" s="31" t="s">
        <v>111</v>
      </c>
      <c r="D19" s="31" t="s">
        <v>115</v>
      </c>
      <c r="E19" s="28" t="s">
        <v>33</v>
      </c>
    </row>
    <row r="20" spans="2:8">
      <c r="B20" s="23" t="s">
        <v>88</v>
      </c>
      <c r="C20" s="4">
        <f>COUNTIF('HLD Template'!$AA:$AA,C19)</f>
        <v>4</v>
      </c>
      <c r="D20" s="4">
        <f>COUNTIF('HLD Template'!$AA:$AA,D19)</f>
        <v>0</v>
      </c>
      <c r="E20" s="4">
        <f>SUM(C20:D20)</f>
        <v>4</v>
      </c>
    </row>
    <row r="23" spans="2:8">
      <c r="B23" s="58" t="s">
        <v>37</v>
      </c>
      <c r="C23" s="58"/>
      <c r="D23" s="58"/>
      <c r="E23" s="58"/>
      <c r="F23" s="58"/>
      <c r="G23" s="58"/>
      <c r="H23" s="58"/>
    </row>
    <row r="25" spans="2:8">
      <c r="B25" s="25" t="s">
        <v>83</v>
      </c>
    </row>
    <row r="26" spans="2:8">
      <c r="B26" s="25"/>
      <c r="C26" s="59" t="s">
        <v>84</v>
      </c>
      <c r="D26" s="59"/>
      <c r="E26" s="59"/>
    </row>
    <row r="27" spans="2:8">
      <c r="C27" s="30">
        <v>0.3</v>
      </c>
      <c r="D27" s="30">
        <v>0.6</v>
      </c>
      <c r="E27" s="30">
        <v>1.2</v>
      </c>
      <c r="F27" s="28" t="s">
        <v>33</v>
      </c>
    </row>
    <row r="28" spans="2:8">
      <c r="B28" s="29" t="s">
        <v>112</v>
      </c>
      <c r="C28" s="3">
        <f>COUNTIFS('HLD Template'!$R:$R,5,'HLD Template'!$S:$S,C27)</f>
        <v>1</v>
      </c>
      <c r="D28" s="3">
        <f>COUNTIFS('HLD Template'!$R:$R,5,'HLD Template'!$S:$S,D27)</f>
        <v>0</v>
      </c>
      <c r="E28" s="3">
        <f>COUNTIFS('HLD Template'!$R:$R,5,'HLD Template'!$S:$S,E27)</f>
        <v>0</v>
      </c>
      <c r="F28" s="4">
        <f>SUM(C28:E28)</f>
        <v>1</v>
      </c>
    </row>
    <row r="29" spans="2:8" ht="15.75" thickBot="1">
      <c r="B29" s="29" t="s">
        <v>113</v>
      </c>
      <c r="C29" s="3">
        <f>COUNTIFS('HLD Template'!$R:$R,11,'HLD Template'!$S:$S,C27)</f>
        <v>0</v>
      </c>
      <c r="D29" s="3">
        <f>COUNTIFS('HLD Template'!$R:$R,11,'HLD Template'!$S:$S,D27)</f>
        <v>2</v>
      </c>
      <c r="E29" s="3">
        <f>COUNTIFS('HLD Template'!$R:$R,11,'HLD Template'!$S:$S,E27)</f>
        <v>0</v>
      </c>
      <c r="F29" s="4">
        <f>SUM(C29:E29)</f>
        <v>2</v>
      </c>
    </row>
    <row r="30" spans="2:8" ht="15.75" thickBot="1">
      <c r="F30" s="6">
        <f>SUM(F28:F29)</f>
        <v>3</v>
      </c>
    </row>
    <row r="33" spans="2:8">
      <c r="B33" s="58" t="s">
        <v>39</v>
      </c>
      <c r="C33" s="58"/>
      <c r="D33" s="58"/>
      <c r="E33" s="58"/>
      <c r="F33" s="58"/>
      <c r="G33" s="58"/>
      <c r="H33" s="58"/>
    </row>
    <row r="35" spans="2:8">
      <c r="B35" s="25" t="s">
        <v>86</v>
      </c>
    </row>
    <row r="36" spans="2:8">
      <c r="B36" s="25"/>
      <c r="C36" s="59" t="s">
        <v>89</v>
      </c>
      <c r="D36" s="59"/>
    </row>
    <row r="37" spans="2:8">
      <c r="C37" s="30" t="s">
        <v>85</v>
      </c>
      <c r="D37" s="30" t="s">
        <v>90</v>
      </c>
      <c r="E37" s="28" t="s">
        <v>33</v>
      </c>
    </row>
    <row r="38" spans="2:8">
      <c r="B38" s="29" t="s">
        <v>61</v>
      </c>
      <c r="C38" s="3">
        <f>COUNTIFS('HLD Template'!$K:$K,'BoQ Template'!$B38,'HLD Template'!$AC:$AC,C$37)</f>
        <v>0</v>
      </c>
      <c r="D38" s="3">
        <f>COUNTIFS('HLD Template'!$K:$K,'BoQ Template'!$B38,'HLD Template'!$AC:$AC,D$37)</f>
        <v>0</v>
      </c>
      <c r="E38" s="4">
        <f>SUM(C38:D38)</f>
        <v>0</v>
      </c>
    </row>
    <row r="39" spans="2:8" ht="15.75" thickBot="1">
      <c r="B39" s="29" t="s">
        <v>62</v>
      </c>
      <c r="C39" s="3">
        <f>COUNTIFS('HLD Template'!$K:$K,'BoQ Template'!$B39,'HLD Template'!$AC:$AC,C$37)</f>
        <v>1</v>
      </c>
      <c r="D39" s="3">
        <f>COUNTIFS('HLD Template'!$K:$K,'BoQ Template'!$B39,'HLD Template'!$AC:$AC,D$37)</f>
        <v>0</v>
      </c>
      <c r="E39" s="4">
        <f>SUM(C39:D39)</f>
        <v>1</v>
      </c>
    </row>
    <row r="40" spans="2:8" ht="15.75" thickBot="1">
      <c r="E40" s="6">
        <f>SUM(E38:E39)</f>
        <v>1</v>
      </c>
    </row>
    <row r="41" spans="2:8" ht="15.75" customHeight="1"/>
  </sheetData>
  <mergeCells count="6">
    <mergeCell ref="B23:H23"/>
    <mergeCell ref="B33:H33"/>
    <mergeCell ref="C26:E26"/>
    <mergeCell ref="C36:D36"/>
    <mergeCell ref="B3:H3"/>
    <mergeCell ref="B12:H1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Cover</vt:lpstr>
      <vt:lpstr>Instructions</vt:lpstr>
      <vt:lpstr>Revision Control</vt:lpstr>
      <vt:lpstr>HLD Template</vt:lpstr>
      <vt:lpstr>BoQ 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TeleworX</dc:creator>
  <cp:lastModifiedBy>TeleworX</cp:lastModifiedBy>
  <dcterms:created xsi:type="dcterms:W3CDTF">2020-02-24T17:00:18Z</dcterms:created>
  <dcterms:modified xsi:type="dcterms:W3CDTF">2020-05-22T16:37:19Z</dcterms:modified>
</cp:coreProperties>
</file>