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_Teleworx\Facebook\RST Support\Runbook\Operations\Network Operation Center GitHub Package\MoE\"/>
    </mc:Choice>
  </mc:AlternateContent>
  <xr:revisionPtr revIDLastSave="0" documentId="13_ncr:1_{D1FE18E6-5A08-451E-B952-0AD63F1010D8}" xr6:coauthVersionLast="45" xr6:coauthVersionMax="45" xr10:uidLastSave="{00000000-0000-0000-0000-000000000000}"/>
  <bookViews>
    <workbookView xWindow="-120" yWindow="-120" windowWidth="20730" windowHeight="11310" tabRatio="841" xr2:uid="{00000000-000D-0000-FFFF-FFFF00000000}"/>
  </bookViews>
  <sheets>
    <sheet name="Cover" sheetId="8" r:id="rId1"/>
    <sheet name="Model Instructions" sheetId="3" r:id="rId2"/>
    <sheet name="Revision Control" sheetId="4" r:id="rId3"/>
    <sheet name="Dimensioning Model" sheetId="9" r:id="rId4"/>
    <sheet name="Configurations" sheetId="10" r:id="rId5"/>
  </sheets>
  <externalReferences>
    <externalReference r:id="rId6"/>
  </externalReferences>
  <definedNames>
    <definedName name="AnalysisPeriod" localSheetId="3">'[1]Input Dashboard'!$K$9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5" i="9" l="1"/>
  <c r="Q19" i="9" l="1"/>
  <c r="N67" i="9" l="1"/>
  <c r="AD67" i="9" s="1"/>
  <c r="AJ67" i="9" s="1"/>
  <c r="N32" i="9"/>
  <c r="AD32" i="9" s="1"/>
  <c r="AJ32" i="9" s="1"/>
  <c r="N40" i="9"/>
  <c r="AD40" i="9" s="1"/>
  <c r="AJ40" i="9" s="1"/>
  <c r="N50" i="9"/>
  <c r="AD50" i="9" s="1"/>
  <c r="AJ50" i="9" s="1"/>
  <c r="N64" i="9"/>
  <c r="AD64" i="9" s="1"/>
  <c r="AJ64" i="9" s="1"/>
  <c r="N27" i="9"/>
  <c r="N41" i="9"/>
  <c r="AD41" i="9" s="1"/>
  <c r="AJ41" i="9" s="1"/>
  <c r="N51" i="9"/>
  <c r="AD51" i="9" s="1"/>
  <c r="AJ51" i="9" s="1"/>
  <c r="N65" i="9"/>
  <c r="AD65" i="9" s="1"/>
  <c r="AJ65" i="9" s="1"/>
  <c r="N28" i="9"/>
  <c r="AD28" i="9" s="1"/>
  <c r="AJ28" i="9" s="1"/>
  <c r="N42" i="9"/>
  <c r="AD42" i="9" s="1"/>
  <c r="AJ42" i="9" s="1"/>
  <c r="N52" i="9"/>
  <c r="AD52" i="9" s="1"/>
  <c r="AJ52" i="9" s="1"/>
  <c r="N62" i="9"/>
  <c r="AD62" i="9" s="1"/>
  <c r="AJ62" i="9" s="1"/>
  <c r="N66" i="9"/>
  <c r="AD66" i="9" s="1"/>
  <c r="AJ66" i="9" s="1"/>
  <c r="N30" i="9"/>
  <c r="AD30" i="9" s="1"/>
  <c r="AJ30" i="9" s="1"/>
  <c r="N60" i="9"/>
  <c r="AD60" i="9" s="1"/>
  <c r="N29" i="9"/>
  <c r="AD29" i="9" s="1"/>
  <c r="N61" i="9"/>
  <c r="AD61" i="9" s="1"/>
  <c r="AJ61" i="9" s="1"/>
  <c r="N31" i="9"/>
  <c r="AD31" i="9" s="1"/>
  <c r="AJ31" i="9" s="1"/>
  <c r="N39" i="9"/>
  <c r="AD39" i="9" s="1"/>
  <c r="AJ39" i="9" s="1"/>
  <c r="N43" i="9"/>
  <c r="AD43" i="9" s="1"/>
  <c r="AJ43" i="9" s="1"/>
  <c r="N53" i="9"/>
  <c r="AD53" i="9" s="1"/>
  <c r="AJ53" i="9" s="1"/>
  <c r="N63" i="9"/>
  <c r="AD63" i="9" s="1"/>
  <c r="AJ63" i="9" s="1"/>
  <c r="AJ29" i="9" l="1"/>
  <c r="AJ55" i="9"/>
  <c r="AJ45" i="9"/>
  <c r="AD27" i="9"/>
  <c r="AJ60" i="9"/>
  <c r="AJ69" i="9" s="1"/>
  <c r="N84" i="9" l="1"/>
  <c r="N93" i="9" s="1"/>
  <c r="N97" i="9" s="1"/>
  <c r="N76" i="9"/>
  <c r="N85" i="9"/>
  <c r="AJ27" i="9"/>
  <c r="AJ34" i="9" s="1"/>
  <c r="AZ13" i="9" s="1"/>
  <c r="N83" i="9" s="1"/>
  <c r="N86" i="9"/>
</calcChain>
</file>

<file path=xl/sharedStrings.xml><?xml version="1.0" encoding="utf-8"?>
<sst xmlns="http://schemas.openxmlformats.org/spreadsheetml/2006/main" count="228" uniqueCount="94">
  <si>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</si>
  <si>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</si>
  <si>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</si>
  <si>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</si>
  <si>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</si>
  <si>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</si>
  <si>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Template Instructions</t>
  </si>
  <si>
    <r>
      <t xml:space="preserve">This template allows users to represent a </t>
    </r>
    <r>
      <rPr>
        <i/>
        <sz val="10"/>
        <color theme="3"/>
        <rFont val="Segoe UI"/>
        <family val="2"/>
      </rPr>
      <t>&lt;Method of Engagement Name&gt;</t>
    </r>
    <r>
      <rPr>
        <sz val="10"/>
        <color theme="3"/>
        <rFont val="Segoe UI"/>
        <family val="2"/>
      </rPr>
      <t xml:space="preserve"> . The elements are:</t>
    </r>
  </si>
  <si>
    <t>1. Network Characteristics</t>
  </si>
  <si>
    <t>Number of RAN Sites</t>
  </si>
  <si>
    <t>(#)</t>
  </si>
  <si>
    <t>Number of Regions</t>
  </si>
  <si>
    <t>INPUTS</t>
  </si>
  <si>
    <t>3. Type of Configuration</t>
  </si>
  <si>
    <t>(Type)</t>
  </si>
  <si>
    <t>Tier-1 FM (Generic)</t>
  </si>
  <si>
    <t>Tier-1 FM (Regional)</t>
  </si>
  <si>
    <t>Tier-1.5 FM</t>
  </si>
  <si>
    <t>Tier-1 FM-RAN</t>
  </si>
  <si>
    <t>Tier-1 FM-TX</t>
  </si>
  <si>
    <t>Tier-1 FM-CORE</t>
  </si>
  <si>
    <t>Tier-2 FM (RAN)</t>
  </si>
  <si>
    <t>Tier-2 FM (TX)</t>
  </si>
  <si>
    <t>Tier-2 FM (CORE)</t>
  </si>
  <si>
    <t>Tier-2 FM + PM</t>
  </si>
  <si>
    <t>Tier-2 FM + PM + OSS</t>
  </si>
  <si>
    <t>Performance Management</t>
  </si>
  <si>
    <t>OSS &amp; Tools</t>
  </si>
  <si>
    <t>Shift Leader</t>
  </si>
  <si>
    <t>Tier-1 Manager</t>
  </si>
  <si>
    <t>Tier-2 Manager</t>
  </si>
  <si>
    <t>TX Manager</t>
  </si>
  <si>
    <t>Core Manager</t>
  </si>
  <si>
    <t>Problem Manager</t>
  </si>
  <si>
    <t>Incident Manager</t>
  </si>
  <si>
    <t>Change Manager</t>
  </si>
  <si>
    <t>NOC Manager</t>
  </si>
  <si>
    <t>Tier 1</t>
  </si>
  <si>
    <t>Tier 2</t>
  </si>
  <si>
    <t>Management Team</t>
  </si>
  <si>
    <t>Yes</t>
  </si>
  <si>
    <t>Config1</t>
  </si>
  <si>
    <t>Config 2</t>
  </si>
  <si>
    <t>Config 3</t>
  </si>
  <si>
    <t>Group</t>
  </si>
  <si>
    <t>No</t>
  </si>
  <si>
    <t>Access Mgmt. &amp; Field Dispatch</t>
  </si>
  <si>
    <t>Number of Core Sites</t>
  </si>
  <si>
    <t>Proposed Value</t>
  </si>
  <si>
    <t>Custom Value</t>
  </si>
  <si>
    <t>Blue cell means editable value</t>
  </si>
  <si>
    <t>Grey cell means calculated value</t>
  </si>
  <si>
    <t>Along the model:</t>
  </si>
  <si>
    <t>Staff Summary</t>
  </si>
  <si>
    <t>Total</t>
  </si>
  <si>
    <t>Total Staff</t>
  </si>
  <si>
    <t>Configuration type</t>
  </si>
  <si>
    <t>STAFF DIMENSIONING MODEL</t>
  </si>
  <si>
    <t>PHYSICAL RESOURCES DIMENSIONING MODEL</t>
  </si>
  <si>
    <t>Dashboard Screen(s)</t>
  </si>
  <si>
    <t>Office Space</t>
  </si>
  <si>
    <t>Desks</t>
  </si>
  <si>
    <t>Chairs</t>
  </si>
  <si>
    <t>OFFICE EQUIPMENT</t>
  </si>
  <si>
    <t>Routing &amp; Switching</t>
  </si>
  <si>
    <t>FACILITIES</t>
  </si>
  <si>
    <t>One PC per Staff Member + Meeting Rooms (8)</t>
  </si>
  <si>
    <t>1 MR per project</t>
  </si>
  <si>
    <t>2 Main screens (weather + news)</t>
  </si>
  <si>
    <t>2. Work Shift</t>
  </si>
  <si>
    <t>Miscellaneous Operators</t>
  </si>
  <si>
    <t>Required Facilities</t>
  </si>
  <si>
    <t>Required Equipment</t>
  </si>
  <si>
    <t>Staff p/ Shift</t>
  </si>
  <si>
    <t>Total  Staff</t>
  </si>
  <si>
    <t>Meeting/Situation Room</t>
  </si>
  <si>
    <t>Laptops</t>
  </si>
  <si>
    <t>Docking Equipment</t>
  </si>
  <si>
    <t>One PC per Staff Member</t>
  </si>
  <si>
    <t>(sq. m)</t>
  </si>
  <si>
    <t>NOC Dimensioning</t>
  </si>
  <si>
    <t># of required ports</t>
  </si>
  <si>
    <t>One per desktop + 2 per MR</t>
  </si>
  <si>
    <t>(Screen+Keyboard) per Desk</t>
  </si>
  <si>
    <t>Configuration 1</t>
  </si>
  <si>
    <t># of Port p/ SW Equipment</t>
  </si>
  <si>
    <t>Total # of Routers</t>
  </si>
  <si>
    <t>Total # of Switches</t>
  </si>
  <si>
    <t>Number of Work Shifts</t>
  </si>
  <si>
    <t>3.7m2 per person (11m3 per person w/3m heigth)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</si>
  <si>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>Dimensioning Model</t>
    </r>
    <r>
      <rPr>
        <sz val="10"/>
        <color theme="3"/>
        <rFont val="Segoe UI"/>
        <family val="2"/>
      </rPr>
      <t xml:space="preserve"> tab includes the Dimensioning model for Staff and Facilities.</t>
    </r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</si>
  <si>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Configurations </t>
    </r>
    <r>
      <rPr>
        <sz val="10"/>
        <color theme="3"/>
        <rFont val="Segoe UI"/>
        <family val="2"/>
      </rPr>
      <t>tab includes the pre-determined Standard configurations.</t>
    </r>
  </si>
  <si>
    <t>NOC Dimensioning Tool</t>
  </si>
  <si>
    <t>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</si>
</sst>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i/>
      <sz val="10"/>
      <color theme="3"/>
      <name val="Segoe UI"/>
      <family val="2"/>
    </font>
    <font>
      <b/>
      <i/>
      <sz val="10"/>
      <color theme="3"/>
      <name val="Segoe UI"/>
      <family val="2"/>
    </font>
    <font>
      <sz val="10"/>
      <color theme="1"/>
      <name val="Segoe UI"/>
      <family val="2"/>
    </font>
    <font>
      <sz val="10"/>
      <color theme="1" tint="0.249977111117893"/>
      <name val="Segoe UI"/>
      <family val="2"/>
    </font>
    <font>
      <i/>
      <sz val="10"/>
      <color theme="1" tint="0.249977111117893"/>
      <name val="Segoe UI"/>
      <family val="2"/>
    </font>
    <font>
      <sz val="11"/>
      <color theme="3"/>
      <name val="Calibri"/>
      <family val="2"/>
      <scheme val="minor"/>
    </font>
    <font>
      <b/>
      <i/>
      <sz val="10"/>
      <color theme="1" tint="0.249977111117893"/>
      <name val="Segoe U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i/>
      <sz val="10"/>
      <color theme="4" tint="-0.499984740745262"/>
      <name val="Segoe UI"/>
      <family val="2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  <border>
      <left style="dotted">
        <color theme="4" tint="0.79998168889431442"/>
      </left>
      <right/>
      <top style="dotted">
        <color theme="4" tint="0.79998168889431442"/>
      </top>
      <bottom style="dotted">
        <color theme="4" tint="0.79998168889431442"/>
      </bottom>
      <diagonal/>
    </border>
    <border>
      <left/>
      <right/>
      <top style="dotted">
        <color theme="4" tint="0.79998168889431442"/>
      </top>
      <bottom style="dotted">
        <color theme="4" tint="0.79998168889431442"/>
      </bottom>
      <diagonal/>
    </border>
    <border>
      <left/>
      <right style="dotted">
        <color theme="4" tint="0.79998168889431442"/>
      </right>
      <top style="dotted">
        <color theme="4" tint="0.79998168889431442"/>
      </top>
      <bottom style="dotted">
        <color theme="4" tint="0.79998168889431442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dotted">
        <color theme="4" tint="0.7999816888943144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/>
      <right style="thin">
        <color rgb="FF002060"/>
      </right>
      <top/>
      <bottom/>
      <diagonal/>
    </border>
    <border>
      <left style="dotted">
        <color theme="4" tint="0.59999389629810485"/>
      </left>
      <right style="dotted">
        <color theme="0" tint="-0.249977111117893"/>
      </right>
      <top style="dotted">
        <color theme="4" tint="0.59999389629810485"/>
      </top>
      <bottom style="dotted">
        <color theme="4" tint="0.59999389629810485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0" fontId="4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9" fillId="2" borderId="0" xfId="2" applyFont="1" applyFill="1" applyAlignment="1">
      <alignment horizontal="left" vertical="center"/>
    </xf>
    <xf numFmtId="17" fontId="10" fillId="2" borderId="0" xfId="1" quotePrefix="1" applyNumberFormat="1" applyFont="1" applyFill="1"/>
    <xf numFmtId="0" fontId="11" fillId="0" borderId="0" xfId="0" applyFont="1"/>
    <xf numFmtId="0" fontId="11" fillId="0" borderId="0" xfId="0" quotePrefix="1" applyFont="1"/>
    <xf numFmtId="0" fontId="11" fillId="0" borderId="0" xfId="0" quotePrefix="1" applyFont="1" applyAlignment="1">
      <alignment horizontal="left"/>
    </xf>
    <xf numFmtId="0" fontId="11" fillId="0" borderId="0" xfId="0" quotePrefix="1" applyFont="1" applyAlignment="1">
      <alignment wrapText="1"/>
    </xf>
    <xf numFmtId="0" fontId="12" fillId="0" borderId="3" xfId="0" applyFont="1" applyBorder="1"/>
    <xf numFmtId="0" fontId="16" fillId="0" borderId="3" xfId="0" applyFont="1" applyBorder="1"/>
    <xf numFmtId="0" fontId="16" fillId="0" borderId="3" xfId="0" applyFont="1" applyBorder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Border="1"/>
    <xf numFmtId="0" fontId="18" fillId="0" borderId="0" xfId="0" applyFont="1" applyFill="1" applyBorder="1" applyAlignment="1">
      <alignment horizontal="right"/>
    </xf>
    <xf numFmtId="0" fontId="19" fillId="0" borderId="0" xfId="0" applyFont="1" applyFill="1"/>
    <xf numFmtId="0" fontId="16" fillId="0" borderId="0" xfId="0" applyFont="1" applyFill="1"/>
    <xf numFmtId="0" fontId="11" fillId="0" borderId="0" xfId="0" applyFont="1" applyFill="1"/>
    <xf numFmtId="0" fontId="18" fillId="0" borderId="0" xfId="0" applyFont="1" applyFill="1" applyBorder="1" applyAlignment="1">
      <alignment horizontal="center"/>
    </xf>
    <xf numFmtId="0" fontId="11" fillId="0" borderId="0" xfId="0" applyFont="1" applyFill="1" applyAlignment="1"/>
    <xf numFmtId="0" fontId="17" fillId="0" borderId="3" xfId="0" applyFont="1" applyBorder="1"/>
    <xf numFmtId="0" fontId="12" fillId="0" borderId="0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15" fillId="0" borderId="7" xfId="0" applyFont="1" applyBorder="1"/>
    <xf numFmtId="0" fontId="21" fillId="0" borderId="10" xfId="0" applyFont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2" borderId="13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2" fillId="0" borderId="0" xfId="0" applyFont="1"/>
    <xf numFmtId="0" fontId="19" fillId="0" borderId="0" xfId="0" applyFont="1"/>
    <xf numFmtId="0" fontId="11" fillId="0" borderId="0" xfId="0" applyFont="1" applyBorder="1" applyAlignment="1">
      <alignment horizontal="right"/>
    </xf>
    <xf numFmtId="0" fontId="0" fillId="0" borderId="15" xfId="0" applyBorder="1"/>
    <xf numFmtId="0" fontId="0" fillId="0" borderId="0" xfId="0" applyBorder="1"/>
    <xf numFmtId="0" fontId="14" fillId="0" borderId="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164" fontId="16" fillId="3" borderId="16" xfId="3" applyNumberFormat="1" applyFont="1" applyFill="1" applyBorder="1" applyAlignment="1"/>
    <xf numFmtId="1" fontId="18" fillId="5" borderId="17" xfId="3" applyNumberFormat="1" applyFont="1" applyFill="1" applyBorder="1" applyAlignment="1"/>
    <xf numFmtId="0" fontId="19" fillId="0" borderId="0" xfId="0" applyFont="1" applyFill="1" applyBorder="1"/>
    <xf numFmtId="0" fontId="11" fillId="0" borderId="0" xfId="0" applyFont="1" applyFill="1" applyBorder="1"/>
    <xf numFmtId="0" fontId="0" fillId="0" borderId="18" xfId="0" applyBorder="1"/>
    <xf numFmtId="0" fontId="0" fillId="0" borderId="19" xfId="0" applyBorder="1"/>
    <xf numFmtId="0" fontId="12" fillId="0" borderId="19" xfId="0" applyFont="1" applyBorder="1"/>
    <xf numFmtId="0" fontId="16" fillId="0" borderId="19" xfId="0" applyFont="1" applyBorder="1" applyAlignment="1">
      <alignment horizontal="right"/>
    </xf>
    <xf numFmtId="0" fontId="0" fillId="0" borderId="20" xfId="0" applyBorder="1"/>
    <xf numFmtId="0" fontId="17" fillId="0" borderId="21" xfId="0" applyFont="1" applyBorder="1"/>
    <xf numFmtId="0" fontId="0" fillId="0" borderId="22" xfId="0" applyBorder="1"/>
    <xf numFmtId="0" fontId="19" fillId="0" borderId="21" xfId="0" applyFont="1" applyFill="1" applyBorder="1"/>
    <xf numFmtId="0" fontId="16" fillId="0" borderId="21" xfId="0" applyFont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25" fillId="0" borderId="0" xfId="0" applyFont="1"/>
    <xf numFmtId="0" fontId="18" fillId="0" borderId="0" xfId="0" applyFont="1" applyFill="1" applyBorder="1" applyAlignment="1">
      <alignment horizontal="left"/>
    </xf>
    <xf numFmtId="0" fontId="24" fillId="0" borderId="0" xfId="0" applyFont="1"/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3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11" fillId="0" borderId="0" xfId="0" quotePrefix="1" applyFont="1" applyAlignment="1">
      <alignment horizontal="left" wrapText="1"/>
    </xf>
    <xf numFmtId="0" fontId="17" fillId="3" borderId="4" xfId="0" applyFont="1" applyFill="1" applyBorder="1" applyAlignment="1" applyProtection="1">
      <alignment horizontal="center"/>
      <protection locked="0"/>
    </xf>
    <xf numFmtId="0" fontId="17" fillId="3" borderId="5" xfId="0" applyFont="1" applyFill="1" applyBorder="1" applyAlignment="1" applyProtection="1">
      <alignment horizontal="center"/>
      <protection locked="0"/>
    </xf>
    <xf numFmtId="0" fontId="17" fillId="3" borderId="6" xfId="0" applyFont="1" applyFill="1" applyBorder="1" applyAlignment="1" applyProtection="1">
      <alignment horizontal="center"/>
      <protection locked="0"/>
    </xf>
    <xf numFmtId="0" fontId="23" fillId="0" borderId="8" xfId="0" applyFont="1" applyFill="1" applyBorder="1" applyAlignment="1">
      <alignment horizontal="center"/>
    </xf>
    <xf numFmtId="0" fontId="18" fillId="5" borderId="14" xfId="0" applyNumberFormat="1" applyFont="1" applyFill="1" applyBorder="1" applyAlignment="1">
      <alignment horizontal="center"/>
    </xf>
    <xf numFmtId="0" fontId="20" fillId="5" borderId="14" xfId="0" applyNumberFormat="1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</cellXfs>
  <cellStyles count="5">
    <cellStyle name="Normal" xfId="0" builtinId="0"/>
    <cellStyle name="Normal 2" xfId="4" xr:uid="{00000000-0005-0000-0000-000001000000}"/>
    <cellStyle name="Normal 2 2" xfId="1" xr:uid="{00000000-0005-0000-0000-000002000000}"/>
    <cellStyle name="Normal 2 2 2" xfId="2" xr:uid="{00000000-0005-0000-0000-000003000000}"/>
    <cellStyle name="Percent" xfId="3" builtinId="5"/>
  </cellStyles>
  <dxfs count="20"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('Dimensioning Model'!$B$24,'Dimensioning Model'!$B$36,'Dimensioning Model'!$B$47,'Dimensioning Model'!$B$57)</c:f>
              <c:strCache>
                <c:ptCount val="4"/>
                <c:pt idx="0">
                  <c:v>Tier 1</c:v>
                </c:pt>
                <c:pt idx="1">
                  <c:v>Tier 2</c:v>
                </c:pt>
                <c:pt idx="2">
                  <c:v>Miscellaneous Operators</c:v>
                </c:pt>
                <c:pt idx="3">
                  <c:v>Management Team</c:v>
                </c:pt>
              </c:strCache>
            </c:strRef>
          </c:cat>
          <c:val>
            <c:numRef>
              <c:f>('Dimensioning Model'!$AJ$34,'Dimensioning Model'!$AJ$45,'Dimensioning Model'!$AJ$55,'Dimensioning Model'!$AJ$69)</c:f>
              <c:numCache>
                <c:formatCode>General</c:formatCode>
                <c:ptCount val="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3-473B-9DF5-C5CFEB059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944416"/>
        <c:axId val="207930688"/>
      </c:barChart>
      <c:catAx>
        <c:axId val="2469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30688"/>
        <c:crosses val="autoZero"/>
        <c:auto val="1"/>
        <c:lblAlgn val="ctr"/>
        <c:lblOffset val="100"/>
        <c:noMultiLvlLbl val="0"/>
      </c:catAx>
      <c:valAx>
        <c:axId val="2079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94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0</xdr:row>
      <xdr:rowOff>38100</xdr:rowOff>
    </xdr:from>
    <xdr:to>
      <xdr:col>25</xdr:col>
      <xdr:colOff>190500</xdr:colOff>
      <xdr:row>1</xdr:row>
      <xdr:rowOff>425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38100"/>
          <a:ext cx="990600" cy="445902"/>
        </a:xfrm>
        <a:prstGeom prst="rect">
          <a:avLst/>
        </a:prstGeom>
      </xdr:spPr>
    </xdr:pic>
    <xdr:clientData/>
  </xdr:twoCellAnchor>
  <xdr:twoCellAnchor>
    <xdr:from>
      <xdr:col>28</xdr:col>
      <xdr:colOff>66676</xdr:colOff>
      <xdr:row>6</xdr:row>
      <xdr:rowOff>142875</xdr:rowOff>
    </xdr:from>
    <xdr:to>
      <xdr:col>49</xdr:col>
      <xdr:colOff>95250</xdr:colOff>
      <xdr:row>20</xdr:row>
      <xdr:rowOff>180974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eleworX\Downloads\Downloads\TeleworX\NEOM\20190703%20NEOM%20Connectivity%20Business%20Model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Input Dashboard"/>
      <sheetName val="Fixed Operator_Financial"/>
      <sheetName val="Mobile Operator_Financial"/>
      <sheetName val="TowerCo_Financial"/>
      <sheetName val="InfraCo_Financial"/>
      <sheetName val="Inputs &amp; Assumptions"/>
      <sheetName val="Link Budget"/>
      <sheetName val="NEOM Assets"/>
      <sheetName val="CapEx"/>
      <sheetName val="OpEx"/>
      <sheetName val="Revenue Model"/>
      <sheetName val="Sheet1"/>
    </sheetNames>
    <sheetDataSet>
      <sheetData sheetId="0" refreshError="1"/>
      <sheetData sheetId="1" refreshError="1"/>
      <sheetData sheetId="2">
        <row r="9">
          <cell r="K9">
            <v>10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abSelected="1" workbookViewId="0">
      <selection activeCell="H20" sqref="H20"/>
    </sheetView>
  </sheetViews>
  <sheetFormatPr defaultColWidth="11.42578125" defaultRowHeight="15" x14ac:dyDescent="0.25"/>
  <cols>
    <col min="1" max="1" width="4.5703125" style="6" customWidth="1"/>
    <col min="2" max="2" width="10.85546875" style="6" bestFit="1" customWidth="1"/>
    <col min="3" max="46" width="8.7109375" style="6" customWidth="1"/>
    <col min="47" max="16384" width="11.42578125" style="6"/>
  </cols>
  <sheetData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6.25" x14ac:dyDescent="0.4">
      <c r="A6" s="7"/>
      <c r="B6" s="70" t="s">
        <v>92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1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1" x14ac:dyDescent="0.35">
      <c r="A10" s="7"/>
      <c r="B10" s="9" t="s">
        <v>93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5"/>
  <sheetViews>
    <sheetView showGridLines="0" workbookViewId="0">
      <pane ySplit="1" topLeftCell="A2" activePane="bottomLeft" state="frozen"/>
      <selection pane="bottomLeft" activeCell="B8" sqref="B8"/>
    </sheetView>
  </sheetViews>
  <sheetFormatPr defaultColWidth="11.42578125" defaultRowHeight="15" x14ac:dyDescent="0.25"/>
  <cols>
    <col min="1" max="1" width="2.5703125" customWidth="1"/>
    <col min="2" max="2" width="10.42578125" customWidth="1"/>
    <col min="3" max="5" width="26.5703125" customWidth="1"/>
    <col min="6" max="32" width="17.140625" customWidth="1"/>
  </cols>
  <sheetData>
    <row r="1" spans="2:56" s="3" customFormat="1" ht="38.25" customHeight="1" x14ac:dyDescent="0.25">
      <c r="B1" s="2" t="s">
        <v>6</v>
      </c>
    </row>
    <row r="3" spans="2:56" x14ac:dyDescent="0.25">
      <c r="B3" s="72" t="s">
        <v>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</row>
    <row r="5" spans="2:56" x14ac:dyDescent="0.25">
      <c r="B5" s="12" t="s">
        <v>5</v>
      </c>
    </row>
    <row r="6" spans="2:56" x14ac:dyDescent="0.25">
      <c r="B6" s="12" t="s">
        <v>90</v>
      </c>
    </row>
    <row r="7" spans="2:56" x14ac:dyDescent="0.25">
      <c r="B7" s="12" t="s">
        <v>91</v>
      </c>
    </row>
    <row r="9" spans="2:56" x14ac:dyDescent="0.25"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2:56" s="10" customFormat="1" ht="14.25" x14ac:dyDescent="0.25">
      <c r="B10" s="10" t="s">
        <v>52</v>
      </c>
    </row>
    <row r="11" spans="2:56" s="10" customFormat="1" ht="14.25" x14ac:dyDescent="0.25"/>
    <row r="12" spans="2:56" s="10" customFormat="1" x14ac:dyDescent="0.25">
      <c r="B12" s="48"/>
      <c r="C12" s="10" t="s">
        <v>50</v>
      </c>
      <c r="E12"/>
      <c r="F12"/>
      <c r="G12"/>
      <c r="H12"/>
      <c r="I12"/>
      <c r="J12"/>
      <c r="K12"/>
      <c r="L12"/>
    </row>
    <row r="13" spans="2:56" s="10" customFormat="1" x14ac:dyDescent="0.25">
      <c r="E13"/>
      <c r="F13"/>
      <c r="G13"/>
      <c r="H13"/>
      <c r="I13"/>
      <c r="J13"/>
      <c r="K13"/>
      <c r="L13"/>
    </row>
    <row r="14" spans="2:56" s="10" customFormat="1" x14ac:dyDescent="0.25">
      <c r="B14" s="49"/>
      <c r="C14" s="10" t="s">
        <v>51</v>
      </c>
      <c r="E14"/>
      <c r="F14"/>
      <c r="G14"/>
      <c r="H14"/>
      <c r="I14"/>
      <c r="J14"/>
      <c r="K14"/>
      <c r="L14"/>
    </row>
    <row r="15" spans="2:56" x14ac:dyDescent="0.25">
      <c r="B15" s="11"/>
    </row>
  </sheetData>
  <mergeCells count="1">
    <mergeCell ref="B3:B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4" sqref="B4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3" customFormat="1" ht="38.25" customHeight="1" x14ac:dyDescent="0.25">
      <c r="B1" s="2" t="s">
        <v>0</v>
      </c>
    </row>
    <row r="3" spans="2:5" x14ac:dyDescent="0.2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25">
      <c r="B4" s="5"/>
      <c r="C4" s="68"/>
      <c r="D4" s="5"/>
      <c r="E4" s="69"/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G97"/>
  <sheetViews>
    <sheetView showGridLines="0" zoomScaleNormal="100" workbookViewId="0">
      <pane ySplit="1" topLeftCell="A2" activePane="bottomLeft" state="frozen"/>
      <selection pane="bottomLeft" activeCell="BG86" sqref="BG86"/>
    </sheetView>
  </sheetViews>
  <sheetFormatPr defaultColWidth="3" defaultRowHeight="15" x14ac:dyDescent="0.25"/>
  <cols>
    <col min="16" max="18" width="3.140625" customWidth="1"/>
  </cols>
  <sheetData>
    <row r="1" spans="2:57" s="3" customFormat="1" ht="38.25" customHeight="1" x14ac:dyDescent="0.25">
      <c r="B1" s="2" t="s">
        <v>80</v>
      </c>
    </row>
    <row r="2" spans="2:5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57" x14ac:dyDescent="0.25">
      <c r="B3" s="33" t="s">
        <v>12</v>
      </c>
      <c r="C3" s="3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</row>
    <row r="4" spans="2:5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64"/>
      <c r="AC4" s="64"/>
      <c r="AD4" s="64"/>
      <c r="AE4" s="64"/>
      <c r="AF4" s="64"/>
      <c r="AG4" s="64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</row>
    <row r="5" spans="2:57" x14ac:dyDescent="0.25">
      <c r="B5" s="14" t="s">
        <v>8</v>
      </c>
      <c r="C5" s="15"/>
      <c r="D5" s="15"/>
      <c r="E5" s="15"/>
      <c r="F5" s="15"/>
      <c r="G5" s="15"/>
      <c r="H5" s="15"/>
      <c r="I5" s="15"/>
      <c r="J5" s="15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"/>
      <c r="AC5" s="1"/>
      <c r="AD5" s="1"/>
      <c r="AE5" s="1"/>
      <c r="AF5" s="1"/>
      <c r="AG5" s="1"/>
    </row>
    <row r="6" spans="2:57" x14ac:dyDescent="0.25">
      <c r="B6" s="17"/>
      <c r="C6" s="17"/>
      <c r="D6" s="17"/>
      <c r="E6" s="17"/>
      <c r="F6" s="17"/>
      <c r="G6" s="17"/>
      <c r="H6" s="17"/>
      <c r="I6" s="17"/>
      <c r="J6" s="17"/>
      <c r="K6" s="18"/>
      <c r="L6" s="18"/>
      <c r="M6" s="17"/>
      <c r="N6" s="17"/>
      <c r="O6" s="17"/>
      <c r="P6" s="18"/>
      <c r="Q6" s="18"/>
      <c r="R6" s="18"/>
      <c r="S6" s="17"/>
      <c r="T6" s="19"/>
      <c r="U6" s="19"/>
      <c r="V6" s="19"/>
      <c r="W6" s="19"/>
      <c r="X6" s="19"/>
      <c r="Y6" s="19"/>
      <c r="Z6" s="19"/>
      <c r="AB6" s="52"/>
      <c r="AC6" s="53"/>
      <c r="AD6" s="53"/>
      <c r="AE6" s="53"/>
      <c r="AF6" s="53"/>
      <c r="AG6" s="53"/>
      <c r="AH6" s="53"/>
      <c r="AI6" s="53"/>
      <c r="AJ6" s="53"/>
      <c r="AK6" s="53"/>
      <c r="AL6" s="54" t="s">
        <v>53</v>
      </c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5"/>
      <c r="BA6" s="55"/>
      <c r="BB6" s="53"/>
      <c r="BC6" s="53"/>
      <c r="BD6" s="53"/>
      <c r="BE6" s="56"/>
    </row>
    <row r="7" spans="2:57" x14ac:dyDescent="0.25">
      <c r="B7" s="25" t="s">
        <v>9</v>
      </c>
      <c r="C7" s="25"/>
      <c r="D7" s="25"/>
      <c r="E7" s="25"/>
      <c r="F7" s="25"/>
      <c r="G7" s="17"/>
      <c r="H7" s="17"/>
      <c r="I7" s="17"/>
      <c r="J7" s="17"/>
      <c r="K7" s="20" t="s">
        <v>10</v>
      </c>
      <c r="L7" s="73">
        <v>200</v>
      </c>
      <c r="M7" s="74"/>
      <c r="N7" s="74"/>
      <c r="O7" s="74"/>
      <c r="P7" s="75"/>
      <c r="Q7" s="18"/>
      <c r="R7" s="18"/>
      <c r="S7" s="17"/>
      <c r="T7" s="19"/>
      <c r="U7" s="17"/>
      <c r="V7" s="21"/>
      <c r="W7" s="21"/>
      <c r="X7" s="21"/>
      <c r="Y7" s="21"/>
      <c r="Z7" s="21"/>
      <c r="AB7" s="57"/>
      <c r="AC7" s="19"/>
      <c r="AD7" s="19"/>
      <c r="AE7" s="29"/>
      <c r="AF7" s="29"/>
      <c r="AG7" s="27"/>
      <c r="AH7" s="27"/>
      <c r="AI7" s="27"/>
      <c r="AJ7" s="45"/>
      <c r="AK7" s="29"/>
      <c r="AL7" s="29"/>
      <c r="AM7" s="29"/>
      <c r="AN7" s="29"/>
      <c r="AO7" s="27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45"/>
      <c r="BA7" s="45"/>
      <c r="BB7" s="45"/>
      <c r="BC7" s="45"/>
      <c r="BD7" s="45"/>
      <c r="BE7" s="58"/>
    </row>
    <row r="8" spans="2:57" x14ac:dyDescent="0.25">
      <c r="B8" s="22"/>
      <c r="C8" s="22"/>
      <c r="D8" s="22"/>
      <c r="E8" s="22"/>
      <c r="F8" s="22"/>
      <c r="G8" s="17"/>
      <c r="H8" s="17"/>
      <c r="I8" s="17"/>
      <c r="J8" s="17"/>
      <c r="K8" s="18"/>
      <c r="L8" s="18"/>
      <c r="M8" s="17"/>
      <c r="N8" s="17"/>
      <c r="O8" s="17"/>
      <c r="P8" s="18"/>
      <c r="Q8" s="18"/>
      <c r="R8" s="18"/>
      <c r="S8" s="17"/>
      <c r="T8" s="19"/>
      <c r="U8" s="21"/>
      <c r="V8" s="21"/>
      <c r="W8" s="21"/>
      <c r="X8" s="21"/>
      <c r="Y8" s="21"/>
      <c r="Z8" s="21"/>
      <c r="AB8" s="59"/>
      <c r="AC8" s="28"/>
      <c r="AD8" s="19"/>
      <c r="AE8" s="19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45"/>
      <c r="BA8" s="45"/>
      <c r="BB8" s="45"/>
      <c r="BC8" s="45"/>
      <c r="BD8" s="45"/>
      <c r="BE8" s="58"/>
    </row>
    <row r="9" spans="2:57" x14ac:dyDescent="0.25">
      <c r="B9" s="23" t="s">
        <v>11</v>
      </c>
      <c r="C9" s="22"/>
      <c r="D9" s="22"/>
      <c r="E9" s="22"/>
      <c r="F9" s="22"/>
      <c r="G9" s="17"/>
      <c r="H9" s="17"/>
      <c r="I9" s="17"/>
      <c r="J9" s="24"/>
      <c r="K9" s="20" t="s">
        <v>10</v>
      </c>
      <c r="L9" s="73">
        <v>2</v>
      </c>
      <c r="M9" s="74"/>
      <c r="N9" s="74"/>
      <c r="O9" s="74"/>
      <c r="P9" s="75"/>
      <c r="Q9" s="18"/>
      <c r="R9" s="18"/>
      <c r="S9" s="17"/>
      <c r="T9" s="19"/>
      <c r="U9" s="17"/>
      <c r="V9" s="17"/>
      <c r="W9" s="17"/>
      <c r="X9" s="17"/>
      <c r="Y9" s="17"/>
      <c r="Z9" s="17"/>
      <c r="AB9" s="59"/>
      <c r="AC9" s="50"/>
      <c r="AD9" s="19"/>
      <c r="AE9" s="19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45"/>
      <c r="BA9" s="45"/>
      <c r="BB9" s="45"/>
      <c r="BC9" s="45"/>
      <c r="BD9" s="45"/>
      <c r="BE9" s="58"/>
    </row>
    <row r="10" spans="2:57" x14ac:dyDescent="0.25">
      <c r="B10" s="22"/>
      <c r="C10" s="22"/>
      <c r="D10" s="22"/>
      <c r="E10" s="22"/>
      <c r="F10" s="22"/>
      <c r="G10" s="17"/>
      <c r="H10" s="17"/>
      <c r="I10" s="17"/>
      <c r="J10" s="17"/>
      <c r="K10" s="18"/>
      <c r="L10" s="18"/>
      <c r="M10" s="17"/>
      <c r="N10" s="17"/>
      <c r="O10" s="17"/>
      <c r="P10" s="18"/>
      <c r="Q10" s="18"/>
      <c r="R10" s="18"/>
      <c r="S10" s="17"/>
      <c r="AB10" s="60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45"/>
      <c r="BA10" s="45"/>
      <c r="BB10" s="45"/>
      <c r="BC10" s="45"/>
      <c r="BD10" s="45"/>
      <c r="BE10" s="58"/>
    </row>
    <row r="11" spans="2:57" x14ac:dyDescent="0.25">
      <c r="B11" s="23" t="s">
        <v>47</v>
      </c>
      <c r="C11" s="22"/>
      <c r="D11" s="22"/>
      <c r="E11" s="22"/>
      <c r="F11" s="22"/>
      <c r="G11" s="17"/>
      <c r="H11" s="17"/>
      <c r="I11" s="17"/>
      <c r="J11" s="24"/>
      <c r="K11" s="20" t="s">
        <v>10</v>
      </c>
      <c r="L11" s="73">
        <v>1</v>
      </c>
      <c r="M11" s="74"/>
      <c r="N11" s="74"/>
      <c r="O11" s="74"/>
      <c r="P11" s="75"/>
      <c r="Q11" s="18"/>
      <c r="R11" s="18"/>
      <c r="S11" s="17"/>
      <c r="AB11" s="61"/>
      <c r="AC11" s="45"/>
      <c r="AD11" s="45"/>
      <c r="AE11" s="45"/>
      <c r="AF11" s="45"/>
      <c r="AG11" s="45"/>
      <c r="AH11" s="45"/>
      <c r="AI11" s="45"/>
      <c r="AJ11" s="45"/>
      <c r="AK11" s="45"/>
      <c r="AL11" s="51"/>
      <c r="AM11" s="45"/>
      <c r="AN11" s="28"/>
      <c r="AO11" s="28"/>
      <c r="AP11" s="28"/>
      <c r="AQ11" s="45"/>
      <c r="AR11" s="45"/>
      <c r="AS11" s="45"/>
      <c r="AT11" s="45"/>
      <c r="AU11" s="45"/>
      <c r="AV11" s="45"/>
      <c r="AW11" s="45"/>
      <c r="AX11" s="28"/>
      <c r="AY11" s="28"/>
      <c r="AZ11" s="45"/>
      <c r="BA11" s="45"/>
      <c r="BB11" s="45"/>
      <c r="BC11" s="45"/>
      <c r="BD11" s="45"/>
      <c r="BE11" s="58"/>
    </row>
    <row r="12" spans="2:57" x14ac:dyDescent="0.25">
      <c r="B12" s="22"/>
      <c r="C12" s="22"/>
      <c r="D12" s="22"/>
      <c r="E12" s="22"/>
      <c r="F12" s="22"/>
      <c r="G12" s="17"/>
      <c r="H12" s="17"/>
      <c r="I12" s="17"/>
      <c r="J12" s="17"/>
      <c r="K12" s="18"/>
      <c r="L12" s="18"/>
      <c r="M12" s="17"/>
      <c r="N12" s="17"/>
      <c r="O12" s="17"/>
      <c r="P12" s="18"/>
      <c r="Q12" s="18"/>
      <c r="R12" s="18"/>
      <c r="S12" s="17"/>
      <c r="AB12" s="61"/>
      <c r="AC12" s="45"/>
      <c r="AD12" s="45"/>
      <c r="AE12" s="45"/>
      <c r="AF12" s="45"/>
      <c r="AG12" s="45"/>
      <c r="AH12" s="45"/>
      <c r="AI12" s="45"/>
      <c r="AJ12" s="45"/>
      <c r="AK12" s="45"/>
      <c r="AL12" s="28"/>
      <c r="AM12" s="45"/>
      <c r="AN12" s="28"/>
      <c r="AO12" s="28"/>
      <c r="AP12" s="28"/>
      <c r="AQ12" s="45"/>
      <c r="AR12" s="45"/>
      <c r="AS12" s="45"/>
      <c r="AT12" s="45"/>
      <c r="AU12" s="45"/>
      <c r="AV12" s="45"/>
      <c r="AW12" s="45"/>
      <c r="AX12" s="45"/>
      <c r="AY12" s="28"/>
      <c r="AZ12" s="80" t="s">
        <v>55</v>
      </c>
      <c r="BA12" s="80"/>
      <c r="BB12" s="80"/>
      <c r="BC12" s="80"/>
      <c r="BD12" s="80"/>
      <c r="BE12" s="58"/>
    </row>
    <row r="13" spans="2:57" x14ac:dyDescent="0.25">
      <c r="B13" s="14" t="s">
        <v>69</v>
      </c>
      <c r="C13" s="15"/>
      <c r="D13" s="15"/>
      <c r="E13" s="15"/>
      <c r="F13" s="15"/>
      <c r="G13" s="15"/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26"/>
      <c r="T13" s="26"/>
      <c r="U13" s="26"/>
      <c r="V13" s="26"/>
      <c r="W13" s="26"/>
      <c r="X13" s="26"/>
      <c r="Y13" s="26"/>
      <c r="Z13" s="26"/>
      <c r="AA13" s="26"/>
      <c r="AB13" s="61"/>
      <c r="AC13" s="45"/>
      <c r="AD13" s="45"/>
      <c r="AE13" s="45"/>
      <c r="AF13" s="45"/>
      <c r="AG13" s="45"/>
      <c r="AH13" s="45"/>
      <c r="AI13" s="45"/>
      <c r="AJ13" s="45"/>
      <c r="AK13" s="45"/>
      <c r="AL13" s="28"/>
      <c r="AM13" s="45"/>
      <c r="AN13" s="28"/>
      <c r="AO13" s="28"/>
      <c r="AP13" s="28"/>
      <c r="AQ13" s="45"/>
      <c r="AR13" s="45"/>
      <c r="AS13" s="45"/>
      <c r="AT13" s="45"/>
      <c r="AU13" s="45"/>
      <c r="AV13" s="45"/>
      <c r="AW13" s="45"/>
      <c r="AX13" s="45"/>
      <c r="AY13" s="28"/>
      <c r="AZ13" s="78">
        <f>AJ34+AJ45+AJ55+AJ69</f>
        <v>46</v>
      </c>
      <c r="BA13" s="78"/>
      <c r="BB13" s="78"/>
      <c r="BC13" s="78"/>
      <c r="BD13" s="78"/>
      <c r="BE13" s="58"/>
    </row>
    <row r="14" spans="2:57" x14ac:dyDescent="0.25">
      <c r="B14" s="27"/>
      <c r="C14" s="28"/>
      <c r="D14" s="28"/>
      <c r="E14" s="28"/>
      <c r="F14" s="28"/>
      <c r="G14" s="28"/>
      <c r="H14" s="28"/>
      <c r="I14" s="28"/>
      <c r="J14" s="28"/>
      <c r="K14" s="29"/>
      <c r="L14" s="29"/>
      <c r="M14" s="29"/>
      <c r="N14" s="29"/>
      <c r="O14" s="29"/>
      <c r="P14" s="29"/>
      <c r="Q14" s="29"/>
      <c r="R14" s="29"/>
      <c r="S14" s="19"/>
      <c r="T14" s="19"/>
      <c r="U14" s="19"/>
      <c r="V14" s="19"/>
      <c r="W14" s="19"/>
      <c r="X14" s="19"/>
      <c r="Y14" s="19"/>
      <c r="Z14" s="19"/>
      <c r="AB14" s="57"/>
      <c r="AC14" s="45"/>
      <c r="AD14" s="45"/>
      <c r="AE14" s="45"/>
      <c r="AF14" s="45"/>
      <c r="AG14" s="45"/>
      <c r="AH14" s="45"/>
      <c r="AI14" s="45"/>
      <c r="AJ14" s="45"/>
      <c r="AK14" s="45"/>
      <c r="AL14" s="28"/>
      <c r="AM14" s="45"/>
      <c r="AN14" s="28"/>
      <c r="AO14" s="28"/>
      <c r="AP14" s="28"/>
      <c r="AQ14" s="45"/>
      <c r="AR14" s="45"/>
      <c r="AS14" s="45"/>
      <c r="AT14" s="45"/>
      <c r="AU14" s="45"/>
      <c r="AV14" s="45"/>
      <c r="AW14" s="45"/>
      <c r="AX14" s="45"/>
      <c r="AY14" s="28"/>
      <c r="AZ14" s="45"/>
      <c r="BA14" s="45"/>
      <c r="BB14" s="45"/>
      <c r="BC14" s="45"/>
      <c r="BD14" s="45"/>
      <c r="BE14" s="58"/>
    </row>
    <row r="15" spans="2:57" x14ac:dyDescent="0.25">
      <c r="B15" s="25" t="s">
        <v>88</v>
      </c>
      <c r="C15" s="25"/>
      <c r="D15" s="25"/>
      <c r="E15" s="25"/>
      <c r="F15" s="25"/>
      <c r="G15" s="17"/>
      <c r="H15" s="17"/>
      <c r="I15" s="17"/>
      <c r="J15" s="17"/>
      <c r="K15" s="20" t="s">
        <v>10</v>
      </c>
      <c r="L15" s="73">
        <v>4</v>
      </c>
      <c r="M15" s="74"/>
      <c r="N15" s="74"/>
      <c r="O15" s="74"/>
      <c r="P15" s="75"/>
      <c r="Q15" s="18"/>
      <c r="R15" s="18"/>
      <c r="S15" s="17"/>
      <c r="T15" s="19"/>
      <c r="U15" s="17"/>
      <c r="V15" s="21"/>
      <c r="W15" s="21"/>
      <c r="X15" s="21"/>
      <c r="Y15" s="21"/>
      <c r="Z15" s="21"/>
      <c r="AB15" s="57"/>
      <c r="AC15" s="45"/>
      <c r="AD15" s="45"/>
      <c r="AE15" s="45"/>
      <c r="AF15" s="45"/>
      <c r="AG15" s="45"/>
      <c r="AH15" s="45"/>
      <c r="AI15" s="45"/>
      <c r="AJ15" s="45"/>
      <c r="AK15" s="45"/>
      <c r="AL15" s="28"/>
      <c r="AM15" s="45"/>
      <c r="AN15" s="19"/>
      <c r="AO15" s="19"/>
      <c r="AP15" s="19"/>
      <c r="AQ15" s="45"/>
      <c r="AR15" s="45"/>
      <c r="AS15" s="45"/>
      <c r="AT15" s="45"/>
      <c r="AU15" s="45"/>
      <c r="AV15" s="45"/>
      <c r="AW15" s="45"/>
      <c r="AX15" s="45"/>
      <c r="AY15" s="19"/>
      <c r="AZ15" s="45"/>
      <c r="BA15" s="45"/>
      <c r="BB15" s="45"/>
      <c r="BC15" s="45"/>
      <c r="BD15" s="45"/>
      <c r="BE15" s="58"/>
    </row>
    <row r="16" spans="2:57" x14ac:dyDescent="0.25">
      <c r="AB16" s="59"/>
      <c r="AC16" s="45"/>
      <c r="AD16" s="45"/>
      <c r="AE16" s="45"/>
      <c r="AF16" s="45"/>
      <c r="AG16" s="45"/>
      <c r="AH16" s="45"/>
      <c r="AI16" s="45"/>
      <c r="AJ16" s="45"/>
      <c r="AK16" s="45"/>
      <c r="AL16" s="19"/>
      <c r="AM16" s="45"/>
      <c r="AN16" s="19"/>
      <c r="AO16" s="19"/>
      <c r="AP16" s="19"/>
      <c r="AQ16" s="45"/>
      <c r="AR16" s="45"/>
      <c r="AS16" s="45"/>
      <c r="AT16" s="45"/>
      <c r="AU16" s="45"/>
      <c r="AV16" s="45"/>
      <c r="AW16" s="45"/>
      <c r="AX16" s="45"/>
      <c r="AY16" s="19"/>
      <c r="AZ16" s="45"/>
      <c r="BA16" s="45"/>
      <c r="BB16" s="45"/>
      <c r="BC16" s="45"/>
      <c r="BD16" s="45"/>
      <c r="BE16" s="58"/>
    </row>
    <row r="17" spans="2:57" x14ac:dyDescent="0.25">
      <c r="B17" s="14" t="s">
        <v>13</v>
      </c>
      <c r="C17" s="15"/>
      <c r="D17" s="15"/>
      <c r="E17" s="15"/>
      <c r="F17" s="15"/>
      <c r="G17" s="15"/>
      <c r="H17" s="15"/>
      <c r="I17" s="15"/>
      <c r="J17" s="15"/>
      <c r="K17" s="16"/>
      <c r="L17" s="16"/>
      <c r="M17" s="16"/>
      <c r="N17" s="16"/>
      <c r="O17" s="16"/>
      <c r="P17" s="16"/>
      <c r="Q17" s="16"/>
      <c r="R17" s="16"/>
      <c r="S17" s="26"/>
      <c r="T17" s="26"/>
      <c r="U17" s="26"/>
      <c r="V17" s="26"/>
      <c r="W17" s="26"/>
      <c r="X17" s="26"/>
      <c r="Y17" s="26"/>
      <c r="Z17" s="26"/>
      <c r="AA17" s="26"/>
      <c r="AB17" s="61"/>
      <c r="AC17" s="45"/>
      <c r="AD17" s="45"/>
      <c r="AE17" s="45"/>
      <c r="AF17" s="45"/>
      <c r="AG17" s="45"/>
      <c r="AH17" s="45"/>
      <c r="AI17" s="45"/>
      <c r="AJ17" s="45"/>
      <c r="AK17" s="45"/>
      <c r="AL17" s="19"/>
      <c r="AM17" s="28"/>
      <c r="AN17" s="28"/>
      <c r="AO17" s="28"/>
      <c r="AP17" s="28"/>
      <c r="AQ17" s="45"/>
      <c r="AR17" s="45"/>
      <c r="AS17" s="45"/>
      <c r="AT17" s="45"/>
      <c r="AU17" s="45"/>
      <c r="AV17" s="45"/>
      <c r="AW17" s="45"/>
      <c r="AX17" s="45"/>
      <c r="AY17" s="28"/>
      <c r="AZ17" s="45"/>
      <c r="BA17" s="45"/>
      <c r="BB17" s="45"/>
      <c r="BC17" s="45"/>
      <c r="BD17" s="45"/>
      <c r="BE17" s="58"/>
    </row>
    <row r="18" spans="2:57" x14ac:dyDescent="0.25">
      <c r="AB18" s="57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58"/>
    </row>
    <row r="19" spans="2:57" x14ac:dyDescent="0.25">
      <c r="B19" s="23" t="s">
        <v>56</v>
      </c>
      <c r="C19" s="22"/>
      <c r="D19" s="22"/>
      <c r="E19" s="22"/>
      <c r="F19" s="22"/>
      <c r="G19" s="17"/>
      <c r="H19" s="17"/>
      <c r="I19" s="17"/>
      <c r="J19" s="24"/>
      <c r="K19" s="20" t="s">
        <v>14</v>
      </c>
      <c r="L19" s="73" t="s">
        <v>84</v>
      </c>
      <c r="M19" s="74"/>
      <c r="N19" s="74"/>
      <c r="O19" s="74"/>
      <c r="P19" s="75"/>
      <c r="Q19" s="41">
        <f>IF(OR(L19="Configuration 1",L19="Custom"),2,IF(L19="Configuration 2",3,IF(L19="Configuration 3",4)))</f>
        <v>2</v>
      </c>
      <c r="AB19" s="61"/>
      <c r="AC19" s="45"/>
      <c r="AD19" s="45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45"/>
      <c r="BA19" s="45"/>
      <c r="BB19" s="45"/>
      <c r="BC19" s="45"/>
      <c r="BD19" s="45"/>
      <c r="BE19" s="58"/>
    </row>
    <row r="20" spans="2:57" x14ac:dyDescent="0.25">
      <c r="AB20" s="61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58"/>
    </row>
    <row r="21" spans="2:57" x14ac:dyDescent="0.25">
      <c r="AB21" s="6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63"/>
    </row>
    <row r="22" spans="2:57" x14ac:dyDescent="0.25">
      <c r="B22" s="33" t="s">
        <v>57</v>
      </c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4" spans="2:57" x14ac:dyDescent="0.25">
      <c r="B24" s="14" t="s">
        <v>37</v>
      </c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6" spans="2:57" x14ac:dyDescent="0.25">
      <c r="N26" s="76" t="s">
        <v>48</v>
      </c>
      <c r="O26" s="76"/>
      <c r="P26" s="76"/>
      <c r="Q26" s="76"/>
      <c r="R26" s="76"/>
      <c r="U26" s="79" t="s">
        <v>49</v>
      </c>
      <c r="V26" s="79"/>
      <c r="W26" s="79"/>
      <c r="X26" s="79"/>
      <c r="Y26" s="79"/>
      <c r="AA26" s="44"/>
      <c r="AB26" s="45"/>
      <c r="AD26" s="79" t="s">
        <v>73</v>
      </c>
      <c r="AE26" s="79"/>
      <c r="AF26" s="79"/>
      <c r="AG26" s="79"/>
      <c r="AH26" s="79"/>
      <c r="AJ26" s="79" t="s">
        <v>74</v>
      </c>
      <c r="AK26" s="79"/>
      <c r="AL26" s="79"/>
      <c r="AM26" s="79"/>
      <c r="AN26" s="79"/>
    </row>
    <row r="27" spans="2:57" x14ac:dyDescent="0.25">
      <c r="D27" s="23" t="s">
        <v>15</v>
      </c>
      <c r="N27" s="73" t="str">
        <f>VLOOKUP(D27,Configurations!$B$2:$E$25,$Q$19,FALSE)</f>
        <v>Yes</v>
      </c>
      <c r="O27" s="74"/>
      <c r="P27" s="74"/>
      <c r="Q27" s="74"/>
      <c r="R27" s="75"/>
      <c r="U27" s="73" t="s">
        <v>40</v>
      </c>
      <c r="V27" s="74"/>
      <c r="W27" s="74"/>
      <c r="X27" s="74"/>
      <c r="Y27" s="75"/>
      <c r="AA27" s="44"/>
      <c r="AB27" s="45"/>
      <c r="AD27" s="77">
        <f>IF(IF($L$19&lt;&gt;"Custom",N27,U27)="No","--",(ROUNDUP($L$7/450,0)+1))</f>
        <v>2</v>
      </c>
      <c r="AE27" s="77"/>
      <c r="AF27" s="77"/>
      <c r="AG27" s="77"/>
      <c r="AH27" s="77"/>
      <c r="AJ27" s="77">
        <f t="shared" ref="AJ27:AJ32" si="0">IF(IF($L$19&lt;&gt;"Custom",N27,U27)="No","--",AD27*$L$15)</f>
        <v>8</v>
      </c>
      <c r="AK27" s="77"/>
      <c r="AL27" s="77"/>
      <c r="AM27" s="77"/>
      <c r="AN27" s="77"/>
    </row>
    <row r="28" spans="2:57" x14ac:dyDescent="0.25">
      <c r="D28" s="23" t="s">
        <v>16</v>
      </c>
      <c r="N28" s="73" t="str">
        <f>VLOOKUP(D28,Configurations!$B$2:$E$25,$Q$19,FALSE)</f>
        <v>No</v>
      </c>
      <c r="O28" s="74"/>
      <c r="P28" s="74"/>
      <c r="Q28" s="74"/>
      <c r="R28" s="75"/>
      <c r="U28" s="73" t="s">
        <v>40</v>
      </c>
      <c r="V28" s="74"/>
      <c r="W28" s="74"/>
      <c r="X28" s="74"/>
      <c r="Y28" s="75"/>
      <c r="AA28" s="44"/>
      <c r="AB28" s="45"/>
      <c r="AD28" s="77" t="str">
        <f>IF(IF($L$19&lt;&gt;"Custom",N28,U28)="No","--",(ROUNDUP($L$7/400,0)+1))</f>
        <v>--</v>
      </c>
      <c r="AE28" s="77"/>
      <c r="AF28" s="77"/>
      <c r="AG28" s="77"/>
      <c r="AH28" s="77"/>
      <c r="AJ28" s="77" t="str">
        <f t="shared" si="0"/>
        <v>--</v>
      </c>
      <c r="AK28" s="77"/>
      <c r="AL28" s="77"/>
      <c r="AM28" s="77"/>
      <c r="AN28" s="77"/>
    </row>
    <row r="29" spans="2:57" x14ac:dyDescent="0.25">
      <c r="D29" s="23" t="s">
        <v>17</v>
      </c>
      <c r="N29" s="73" t="str">
        <f>VLOOKUP(D29,Configurations!$B$2:$E$25,$Q$19,FALSE)</f>
        <v>No</v>
      </c>
      <c r="O29" s="74"/>
      <c r="P29" s="74"/>
      <c r="Q29" s="74"/>
      <c r="R29" s="75"/>
      <c r="U29" s="73" t="s">
        <v>40</v>
      </c>
      <c r="V29" s="74"/>
      <c r="W29" s="74"/>
      <c r="X29" s="74"/>
      <c r="Y29" s="75"/>
      <c r="AA29" s="44"/>
      <c r="AB29" s="45"/>
      <c r="AD29" s="77" t="str">
        <f>IF(IF($L$19&lt;&gt;"Custom",N29,U29)="No","--",(ROUNDUP($L$7/300,0)+1))</f>
        <v>--</v>
      </c>
      <c r="AE29" s="77"/>
      <c r="AF29" s="77"/>
      <c r="AG29" s="77"/>
      <c r="AH29" s="77"/>
      <c r="AJ29" s="77" t="str">
        <f t="shared" si="0"/>
        <v>--</v>
      </c>
      <c r="AK29" s="77"/>
      <c r="AL29" s="77"/>
      <c r="AM29" s="77"/>
      <c r="AN29" s="77"/>
    </row>
    <row r="30" spans="2:57" x14ac:dyDescent="0.25">
      <c r="D30" s="23" t="s">
        <v>18</v>
      </c>
      <c r="N30" s="73" t="str">
        <f>VLOOKUP(D30,Configurations!$B$2:$E$25,$Q$19,FALSE)</f>
        <v>No</v>
      </c>
      <c r="O30" s="74"/>
      <c r="P30" s="74"/>
      <c r="Q30" s="74"/>
      <c r="R30" s="75"/>
      <c r="U30" s="73" t="s">
        <v>40</v>
      </c>
      <c r="V30" s="74"/>
      <c r="W30" s="74"/>
      <c r="X30" s="74"/>
      <c r="Y30" s="75"/>
      <c r="AA30" s="44"/>
      <c r="AB30" s="45"/>
      <c r="AD30" s="77" t="str">
        <f>IF(IF($L$19&lt;&gt;"Custom",N30,U30)="No","--",(ROUNDUP($L$7/250,0)+1))</f>
        <v>--</v>
      </c>
      <c r="AE30" s="77"/>
      <c r="AF30" s="77"/>
      <c r="AG30" s="77"/>
      <c r="AH30" s="77"/>
      <c r="AJ30" s="77" t="str">
        <f t="shared" si="0"/>
        <v>--</v>
      </c>
      <c r="AK30" s="77"/>
      <c r="AL30" s="77"/>
      <c r="AM30" s="77"/>
      <c r="AN30" s="77"/>
    </row>
    <row r="31" spans="2:57" x14ac:dyDescent="0.25">
      <c r="D31" s="23" t="s">
        <v>19</v>
      </c>
      <c r="N31" s="73" t="str">
        <f>VLOOKUP(D31,Configurations!$B$2:$E$25,$Q$19,FALSE)</f>
        <v>No</v>
      </c>
      <c r="O31" s="74"/>
      <c r="P31" s="74"/>
      <c r="Q31" s="74"/>
      <c r="R31" s="75"/>
      <c r="U31" s="73" t="s">
        <v>40</v>
      </c>
      <c r="V31" s="74"/>
      <c r="W31" s="74"/>
      <c r="X31" s="74"/>
      <c r="Y31" s="75"/>
      <c r="AA31" s="44"/>
      <c r="AB31" s="45"/>
      <c r="AD31" s="77" t="str">
        <f>IF(IF($L$19&lt;&gt;"Custom",N31,U31)="No","--",($L$9+1))</f>
        <v>--</v>
      </c>
      <c r="AE31" s="77"/>
      <c r="AF31" s="77"/>
      <c r="AG31" s="77"/>
      <c r="AH31" s="77"/>
      <c r="AJ31" s="77" t="str">
        <f t="shared" si="0"/>
        <v>--</v>
      </c>
      <c r="AK31" s="77"/>
      <c r="AL31" s="77"/>
      <c r="AM31" s="77"/>
      <c r="AN31" s="77"/>
    </row>
    <row r="32" spans="2:57" x14ac:dyDescent="0.25">
      <c r="D32" s="23" t="s">
        <v>20</v>
      </c>
      <c r="N32" s="73" t="str">
        <f>VLOOKUP(D32,Configurations!$B$2:$E$25,$Q$19,FALSE)</f>
        <v>No</v>
      </c>
      <c r="O32" s="74"/>
      <c r="P32" s="74"/>
      <c r="Q32" s="74"/>
      <c r="R32" s="75"/>
      <c r="U32" s="73" t="s">
        <v>40</v>
      </c>
      <c r="V32" s="74"/>
      <c r="W32" s="74"/>
      <c r="X32" s="74"/>
      <c r="Y32" s="75"/>
      <c r="AA32" s="44"/>
      <c r="AB32" s="45"/>
      <c r="AD32" s="77" t="str">
        <f>IF(IF($L$19&lt;&gt;"Custom",N32,U32)="No","--",(ROUNDUP($L$11/2,0)+1))</f>
        <v>--</v>
      </c>
      <c r="AE32" s="77"/>
      <c r="AF32" s="77"/>
      <c r="AG32" s="77"/>
      <c r="AH32" s="77"/>
      <c r="AJ32" s="77" t="str">
        <f t="shared" si="0"/>
        <v>--</v>
      </c>
      <c r="AK32" s="77"/>
      <c r="AL32" s="77"/>
      <c r="AM32" s="77"/>
      <c r="AN32" s="77"/>
    </row>
    <row r="34" spans="2:58" x14ac:dyDescent="0.25">
      <c r="AH34" s="23" t="s">
        <v>54</v>
      </c>
      <c r="AJ34" s="78">
        <f>SUM(AJ27:AN32)</f>
        <v>8</v>
      </c>
      <c r="AK34" s="78"/>
      <c r="AL34" s="78"/>
      <c r="AM34" s="78"/>
      <c r="AN34" s="78"/>
    </row>
    <row r="35" spans="2:58" x14ac:dyDescent="0.25">
      <c r="D35" s="23"/>
    </row>
    <row r="36" spans="2:58" x14ac:dyDescent="0.25">
      <c r="B36" s="14" t="s">
        <v>38</v>
      </c>
      <c r="C36" s="15"/>
      <c r="D36" s="15"/>
      <c r="E36" s="15"/>
      <c r="F36" s="15"/>
      <c r="G36" s="15"/>
      <c r="H36" s="15"/>
      <c r="I36" s="15"/>
      <c r="J36" s="15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</row>
    <row r="37" spans="2:58" x14ac:dyDescent="0.25"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</row>
    <row r="38" spans="2:58" x14ac:dyDescent="0.25">
      <c r="D38" s="23"/>
      <c r="N38" s="76" t="s">
        <v>48</v>
      </c>
      <c r="O38" s="76"/>
      <c r="P38" s="76"/>
      <c r="Q38" s="76"/>
      <c r="R38" s="76"/>
      <c r="U38" s="79" t="s">
        <v>49</v>
      </c>
      <c r="V38" s="79"/>
      <c r="W38" s="79"/>
      <c r="X38" s="79"/>
      <c r="Y38" s="79"/>
      <c r="AA38" s="44"/>
      <c r="AB38" s="42"/>
      <c r="AC38" s="42"/>
      <c r="AD38" s="79" t="s">
        <v>73</v>
      </c>
      <c r="AE38" s="79"/>
      <c r="AF38" s="79"/>
      <c r="AG38" s="79"/>
      <c r="AH38" s="79"/>
      <c r="AJ38" s="79" t="s">
        <v>74</v>
      </c>
      <c r="AK38" s="79"/>
      <c r="AL38" s="79"/>
      <c r="AM38" s="79"/>
      <c r="AN38" s="79"/>
    </row>
    <row r="39" spans="2:58" x14ac:dyDescent="0.25">
      <c r="D39" s="23" t="s">
        <v>21</v>
      </c>
      <c r="N39" s="73" t="str">
        <f>VLOOKUP(D39,Configurations!$B$2:$E$25,$Q$19,FALSE)</f>
        <v>Yes</v>
      </c>
      <c r="O39" s="74"/>
      <c r="P39" s="74"/>
      <c r="Q39" s="74"/>
      <c r="R39" s="75"/>
      <c r="U39" s="73" t="s">
        <v>40</v>
      </c>
      <c r="V39" s="74"/>
      <c r="W39" s="74"/>
      <c r="X39" s="74"/>
      <c r="Y39" s="75"/>
      <c r="AA39" s="44"/>
      <c r="AD39" s="77">
        <f>IF(IF($L$19&lt;&gt;"Custom",N39,U39)="No","--",(ROUNDUP($L$7/900,0)))</f>
        <v>1</v>
      </c>
      <c r="AE39" s="77"/>
      <c r="AF39" s="77"/>
      <c r="AG39" s="77"/>
      <c r="AH39" s="77"/>
      <c r="AJ39" s="77">
        <f>IF(IF($L$19&lt;&gt;"Custom",N39,U39)="No","--",AD39*$L$15)</f>
        <v>4</v>
      </c>
      <c r="AK39" s="77"/>
      <c r="AL39" s="77"/>
      <c r="AM39" s="77"/>
      <c r="AN39" s="77"/>
    </row>
    <row r="40" spans="2:58" x14ac:dyDescent="0.25">
      <c r="D40" s="23" t="s">
        <v>22</v>
      </c>
      <c r="N40" s="73" t="str">
        <f>VLOOKUP(D40,Configurations!$B$2:$E$25,$Q$19,FALSE)</f>
        <v>Yes</v>
      </c>
      <c r="O40" s="74"/>
      <c r="P40" s="74"/>
      <c r="Q40" s="74"/>
      <c r="R40" s="75"/>
      <c r="U40" s="73" t="s">
        <v>40</v>
      </c>
      <c r="V40" s="74"/>
      <c r="W40" s="74"/>
      <c r="X40" s="74"/>
      <c r="Y40" s="75"/>
      <c r="AA40" s="44"/>
      <c r="AD40" s="77">
        <f>IF(IF($L$19&lt;&gt;"Custom",N40,U40)="No","--",(ROUNDUP($L$7/900,0)))</f>
        <v>1</v>
      </c>
      <c r="AE40" s="77"/>
      <c r="AF40" s="77"/>
      <c r="AG40" s="77"/>
      <c r="AH40" s="77"/>
      <c r="AJ40" s="77">
        <f>IF(IF($L$19&lt;&gt;"Custom",N40,U40)="No","--",AD40*$L$15)</f>
        <v>4</v>
      </c>
      <c r="AK40" s="77"/>
      <c r="AL40" s="77"/>
      <c r="AM40" s="77"/>
      <c r="AN40" s="77"/>
    </row>
    <row r="41" spans="2:58" x14ac:dyDescent="0.25">
      <c r="D41" s="23" t="s">
        <v>23</v>
      </c>
      <c r="N41" s="73" t="str">
        <f>VLOOKUP(D41,Configurations!$B$2:$E$25,$Q$19,FALSE)</f>
        <v>Yes</v>
      </c>
      <c r="O41" s="74"/>
      <c r="P41" s="74"/>
      <c r="Q41" s="74"/>
      <c r="R41" s="75"/>
      <c r="U41" s="73" t="s">
        <v>40</v>
      </c>
      <c r="V41" s="74"/>
      <c r="W41" s="74"/>
      <c r="X41" s="74"/>
      <c r="Y41" s="75"/>
      <c r="AA41" s="44"/>
      <c r="AD41" s="77">
        <f>IF(IF($L$19&lt;&gt;"Custom",N41,U41)="No","--",(ROUNDUP($L$11/6,0)))</f>
        <v>1</v>
      </c>
      <c r="AE41" s="77"/>
      <c r="AF41" s="77"/>
      <c r="AG41" s="77"/>
      <c r="AH41" s="77"/>
      <c r="AJ41" s="77">
        <f>IF(IF($L$19&lt;&gt;"Custom",N41,U41)="No","--",AD41*$L$15)</f>
        <v>4</v>
      </c>
      <c r="AK41" s="77"/>
      <c r="AL41" s="77"/>
      <c r="AM41" s="77"/>
      <c r="AN41" s="77"/>
    </row>
    <row r="42" spans="2:58" x14ac:dyDescent="0.25">
      <c r="D42" s="23" t="s">
        <v>24</v>
      </c>
      <c r="N42" s="73" t="str">
        <f>VLOOKUP(D42,Configurations!$B$2:$E$25,$Q$19,FALSE)</f>
        <v>No</v>
      </c>
      <c r="O42" s="74"/>
      <c r="P42" s="74"/>
      <c r="Q42" s="74"/>
      <c r="R42" s="75"/>
      <c r="U42" s="73" t="s">
        <v>40</v>
      </c>
      <c r="V42" s="74"/>
      <c r="W42" s="74"/>
      <c r="X42" s="74"/>
      <c r="Y42" s="75"/>
      <c r="AA42" s="44"/>
      <c r="AD42" s="77" t="str">
        <f>IF(IF($L$19&lt;&gt;"Custom",N42,U42)="No","--",(ROUNDUP($L$7/750,0)))</f>
        <v>--</v>
      </c>
      <c r="AE42" s="77"/>
      <c r="AF42" s="77"/>
      <c r="AG42" s="77"/>
      <c r="AH42" s="77"/>
      <c r="AJ42" s="77" t="str">
        <f t="shared" ref="AJ42:AJ43" si="1">IF(IF($L$19&lt;&gt;"Custom",N42,U42)="No","--",AD42*$L$15)</f>
        <v>--</v>
      </c>
      <c r="AK42" s="77"/>
      <c r="AL42" s="77"/>
      <c r="AM42" s="77"/>
      <c r="AN42" s="77"/>
    </row>
    <row r="43" spans="2:58" x14ac:dyDescent="0.25">
      <c r="D43" s="23" t="s">
        <v>25</v>
      </c>
      <c r="N43" s="73" t="str">
        <f>VLOOKUP(D43,Configurations!$B$2:$E$25,$Q$19,FALSE)</f>
        <v>No</v>
      </c>
      <c r="O43" s="74"/>
      <c r="P43" s="74"/>
      <c r="Q43" s="74"/>
      <c r="R43" s="75"/>
      <c r="U43" s="73" t="s">
        <v>40</v>
      </c>
      <c r="V43" s="74"/>
      <c r="W43" s="74"/>
      <c r="X43" s="74"/>
      <c r="Y43" s="75"/>
      <c r="AA43" s="44"/>
      <c r="AD43" s="77" t="str">
        <f>IF(IF($L$19&lt;&gt;"Custom",N43,U43)="No","--",(ROUNDUP($L$7/600,0)))</f>
        <v>--</v>
      </c>
      <c r="AE43" s="77"/>
      <c r="AF43" s="77"/>
      <c r="AG43" s="77"/>
      <c r="AH43" s="77"/>
      <c r="AJ43" s="77" t="str">
        <f t="shared" si="1"/>
        <v>--</v>
      </c>
      <c r="AK43" s="77"/>
      <c r="AL43" s="77"/>
      <c r="AM43" s="77"/>
      <c r="AN43" s="77"/>
    </row>
    <row r="44" spans="2:58" x14ac:dyDescent="0.25">
      <c r="D44" s="23"/>
    </row>
    <row r="45" spans="2:58" x14ac:dyDescent="0.25">
      <c r="D45" s="23"/>
      <c r="AH45" s="23" t="s">
        <v>54</v>
      </c>
      <c r="AJ45" s="78">
        <f>SUM(AJ39:AN43)</f>
        <v>12</v>
      </c>
      <c r="AK45" s="78"/>
      <c r="AL45" s="78"/>
      <c r="AM45" s="78"/>
      <c r="AN45" s="78"/>
    </row>
    <row r="46" spans="2:58" x14ac:dyDescent="0.25">
      <c r="D46" s="23"/>
    </row>
    <row r="47" spans="2:58" x14ac:dyDescent="0.25">
      <c r="B47" s="14" t="s">
        <v>70</v>
      </c>
      <c r="C47" s="15"/>
      <c r="D47" s="15"/>
      <c r="E47" s="15"/>
      <c r="F47" s="15"/>
      <c r="G47" s="15"/>
      <c r="H47" s="15"/>
      <c r="I47" s="15"/>
      <c r="J47" s="15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2:58" x14ac:dyDescent="0.25">
      <c r="B48" s="27"/>
      <c r="C48" s="28"/>
      <c r="D48" s="28"/>
      <c r="E48" s="28"/>
      <c r="F48" s="28"/>
      <c r="G48" s="28"/>
      <c r="H48" s="28"/>
      <c r="I48" s="28"/>
      <c r="J48" s="28"/>
      <c r="K48" s="28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  <row r="49" spans="2:59" x14ac:dyDescent="0.25">
      <c r="B49" s="27"/>
      <c r="C49" s="28"/>
      <c r="D49" s="28"/>
      <c r="E49" s="28"/>
      <c r="F49" s="28"/>
      <c r="G49" s="28"/>
      <c r="H49" s="28"/>
      <c r="I49" s="28"/>
      <c r="J49" s="28"/>
      <c r="K49" s="28"/>
      <c r="L49" s="29"/>
      <c r="M49" s="29"/>
      <c r="N49" s="76" t="s">
        <v>48</v>
      </c>
      <c r="O49" s="76"/>
      <c r="P49" s="76"/>
      <c r="Q49" s="76"/>
      <c r="R49" s="76"/>
      <c r="U49" s="79" t="s">
        <v>49</v>
      </c>
      <c r="V49" s="79"/>
      <c r="W49" s="79"/>
      <c r="X49" s="79"/>
      <c r="Y49" s="79"/>
      <c r="Z49" s="46"/>
      <c r="AA49" s="47"/>
      <c r="AB49" s="43"/>
      <c r="AC49" s="43"/>
      <c r="AD49" s="79" t="s">
        <v>73</v>
      </c>
      <c r="AE49" s="79"/>
      <c r="AF49" s="79"/>
      <c r="AG49" s="79"/>
      <c r="AH49" s="79"/>
      <c r="AJ49" s="79" t="s">
        <v>74</v>
      </c>
      <c r="AK49" s="79"/>
      <c r="AL49" s="79"/>
      <c r="AM49" s="79"/>
      <c r="AN49" s="7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G49" s="29"/>
    </row>
    <row r="50" spans="2:59" x14ac:dyDescent="0.25">
      <c r="D50" s="23" t="s">
        <v>26</v>
      </c>
      <c r="N50" s="73" t="str">
        <f>VLOOKUP(D50,Configurations!$B$2:$E$25,$Q$19,FALSE)</f>
        <v>Yes</v>
      </c>
      <c r="O50" s="74"/>
      <c r="P50" s="74"/>
      <c r="Q50" s="74"/>
      <c r="R50" s="75"/>
      <c r="U50" s="73" t="s">
        <v>40</v>
      </c>
      <c r="V50" s="74"/>
      <c r="W50" s="74"/>
      <c r="X50" s="74"/>
      <c r="Y50" s="75"/>
      <c r="AA50" s="44"/>
      <c r="AD50" s="77">
        <f>IF(IF($L$19&lt;&gt;"Custom",N50,U50)="No","--",(ROUNDUP($L$7/1000,0)))</f>
        <v>1</v>
      </c>
      <c r="AE50" s="77"/>
      <c r="AF50" s="77"/>
      <c r="AG50" s="77"/>
      <c r="AH50" s="77"/>
      <c r="AJ50" s="77">
        <f t="shared" ref="AJ50:AJ52" si="2">IF(IF($L$19&lt;&gt;"Custom",N50,U50)="No","--",AD50*$L$15)</f>
        <v>4</v>
      </c>
      <c r="AK50" s="77"/>
      <c r="AL50" s="77"/>
      <c r="AM50" s="77"/>
      <c r="AN50" s="77"/>
    </row>
    <row r="51" spans="2:59" x14ac:dyDescent="0.25">
      <c r="D51" s="23" t="s">
        <v>46</v>
      </c>
      <c r="N51" s="73" t="str">
        <f>VLOOKUP(D51,Configurations!$B$2:$E$25,$Q$19,FALSE)</f>
        <v>Yes</v>
      </c>
      <c r="O51" s="74"/>
      <c r="P51" s="74"/>
      <c r="Q51" s="74"/>
      <c r="R51" s="75"/>
      <c r="U51" s="73" t="s">
        <v>40</v>
      </c>
      <c r="V51" s="74"/>
      <c r="W51" s="74"/>
      <c r="X51" s="74"/>
      <c r="Y51" s="75"/>
      <c r="AA51" s="44"/>
      <c r="AD51" s="77">
        <f>IF(IF($L$19&lt;&gt;"Custom",N51,U51)="No","--",(ROUNDUP($L$7/1000,0)))</f>
        <v>1</v>
      </c>
      <c r="AE51" s="77"/>
      <c r="AF51" s="77"/>
      <c r="AG51" s="77"/>
      <c r="AH51" s="77"/>
      <c r="AJ51" s="77">
        <f t="shared" si="2"/>
        <v>4</v>
      </c>
      <c r="AK51" s="77"/>
      <c r="AL51" s="77"/>
      <c r="AM51" s="77"/>
      <c r="AN51" s="77"/>
    </row>
    <row r="52" spans="2:59" x14ac:dyDescent="0.25">
      <c r="D52" s="23" t="s">
        <v>27</v>
      </c>
      <c r="N52" s="73" t="str">
        <f>VLOOKUP(D52,Configurations!$B$2:$E$25,$Q$19,FALSE)</f>
        <v>Yes</v>
      </c>
      <c r="O52" s="74"/>
      <c r="P52" s="74"/>
      <c r="Q52" s="74"/>
      <c r="R52" s="75"/>
      <c r="U52" s="73" t="s">
        <v>40</v>
      </c>
      <c r="V52" s="74"/>
      <c r="W52" s="74"/>
      <c r="X52" s="74"/>
      <c r="Y52" s="75"/>
      <c r="AA52" s="44"/>
      <c r="AD52" s="77">
        <f>IF(IF($L$19&lt;&gt;"Custom",N52,U52)="No","--",1)</f>
        <v>1</v>
      </c>
      <c r="AE52" s="77"/>
      <c r="AF52" s="77"/>
      <c r="AG52" s="77"/>
      <c r="AH52" s="77"/>
      <c r="AJ52" s="77">
        <f t="shared" si="2"/>
        <v>4</v>
      </c>
      <c r="AK52" s="77"/>
      <c r="AL52" s="77"/>
      <c r="AM52" s="77"/>
      <c r="AN52" s="77"/>
    </row>
    <row r="53" spans="2:59" x14ac:dyDescent="0.25">
      <c r="D53" s="23" t="s">
        <v>28</v>
      </c>
      <c r="N53" s="73" t="str">
        <f>VLOOKUP(D53,Configurations!$B$2:$E$25,$Q$19,FALSE)</f>
        <v>Yes</v>
      </c>
      <c r="O53" s="74"/>
      <c r="P53" s="74"/>
      <c r="Q53" s="74"/>
      <c r="R53" s="75"/>
      <c r="U53" s="73" t="s">
        <v>40</v>
      </c>
      <c r="V53" s="74"/>
      <c r="W53" s="74"/>
      <c r="X53" s="74"/>
      <c r="Y53" s="75"/>
      <c r="AA53" s="44"/>
      <c r="AD53" s="77">
        <f>IF(IF($L$19&lt;&gt;"Custom",N53,U53)="No","--",1)</f>
        <v>1</v>
      </c>
      <c r="AE53" s="77"/>
      <c r="AF53" s="77"/>
      <c r="AG53" s="77"/>
      <c r="AH53" s="77"/>
      <c r="AJ53" s="77">
        <f>IF(IF($L$19&lt;&gt;"Custom",N53,U53)="No","--",AD53*$L$15)</f>
        <v>4</v>
      </c>
      <c r="AK53" s="77"/>
      <c r="AL53" s="77"/>
      <c r="AM53" s="77"/>
      <c r="AN53" s="77"/>
    </row>
    <row r="54" spans="2:59" x14ac:dyDescent="0.25">
      <c r="D54" s="23"/>
    </row>
    <row r="55" spans="2:59" x14ac:dyDescent="0.25">
      <c r="D55" s="23"/>
      <c r="AH55" s="23" t="s">
        <v>54</v>
      </c>
      <c r="AJ55" s="78">
        <f>SUM(AJ50:AN53)</f>
        <v>16</v>
      </c>
      <c r="AK55" s="78"/>
      <c r="AL55" s="78"/>
      <c r="AM55" s="78"/>
      <c r="AN55" s="78"/>
    </row>
    <row r="56" spans="2:59" x14ac:dyDescent="0.25">
      <c r="D56" s="23"/>
    </row>
    <row r="57" spans="2:59" x14ac:dyDescent="0.25">
      <c r="B57" s="14" t="s">
        <v>39</v>
      </c>
      <c r="C57" s="15"/>
      <c r="D57" s="15"/>
      <c r="E57" s="15"/>
      <c r="F57" s="15"/>
      <c r="G57" s="15"/>
      <c r="H57" s="15"/>
      <c r="I57" s="15"/>
      <c r="J57" s="15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</row>
    <row r="58" spans="2:59" x14ac:dyDescent="0.25"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</row>
    <row r="59" spans="2:59" x14ac:dyDescent="0.25">
      <c r="B59" s="27"/>
      <c r="C59" s="28"/>
      <c r="D59" s="28"/>
      <c r="E59" s="28"/>
      <c r="F59" s="28"/>
      <c r="G59" s="28"/>
      <c r="H59" s="28"/>
      <c r="I59" s="28"/>
      <c r="J59" s="28"/>
      <c r="K59" s="28"/>
      <c r="L59" s="29"/>
      <c r="M59" s="29"/>
      <c r="N59" s="76" t="s">
        <v>48</v>
      </c>
      <c r="O59" s="76"/>
      <c r="P59" s="76"/>
      <c r="Q59" s="76"/>
      <c r="R59" s="76"/>
      <c r="U59" s="79" t="s">
        <v>49</v>
      </c>
      <c r="V59" s="79"/>
      <c r="W59" s="79"/>
      <c r="X59" s="79"/>
      <c r="Y59" s="79"/>
      <c r="Z59" s="46"/>
      <c r="AA59" s="47"/>
      <c r="AB59" s="43"/>
      <c r="AC59" s="43"/>
      <c r="AD59" s="79" t="s">
        <v>73</v>
      </c>
      <c r="AE59" s="79"/>
      <c r="AF59" s="79"/>
      <c r="AG59" s="79"/>
      <c r="AH59" s="79"/>
      <c r="AI59" s="29"/>
      <c r="AJ59" s="79" t="s">
        <v>74</v>
      </c>
      <c r="AK59" s="79"/>
      <c r="AL59" s="79"/>
      <c r="AM59" s="79"/>
      <c r="AN59" s="7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F59" s="29"/>
    </row>
    <row r="60" spans="2:59" x14ac:dyDescent="0.25">
      <c r="D60" s="23" t="s">
        <v>29</v>
      </c>
      <c r="N60" s="73" t="str">
        <f>VLOOKUP(D60,Configurations!$B$2:$E$25,$Q$19,FALSE)</f>
        <v>Yes</v>
      </c>
      <c r="O60" s="74"/>
      <c r="P60" s="74"/>
      <c r="Q60" s="74"/>
      <c r="R60" s="75"/>
      <c r="U60" s="73" t="s">
        <v>40</v>
      </c>
      <c r="V60" s="74"/>
      <c r="W60" s="74"/>
      <c r="X60" s="74"/>
      <c r="Y60" s="75"/>
      <c r="AA60" s="44"/>
      <c r="AD60" s="77">
        <f t="shared" ref="AD60:AD67" si="3">IF(IF($L$19&lt;&gt;"Custom",N60,U60)="No","--",1)</f>
        <v>1</v>
      </c>
      <c r="AE60" s="77"/>
      <c r="AF60" s="77"/>
      <c r="AG60" s="77"/>
      <c r="AH60" s="77"/>
      <c r="AJ60" s="77">
        <f>IF(IF($L$19&lt;&gt;"Custom",N60,U60)="No","--",AD60)</f>
        <v>1</v>
      </c>
      <c r="AK60" s="77"/>
      <c r="AL60" s="77"/>
      <c r="AM60" s="77"/>
      <c r="AN60" s="77"/>
    </row>
    <row r="61" spans="2:59" x14ac:dyDescent="0.25">
      <c r="D61" s="23" t="s">
        <v>30</v>
      </c>
      <c r="N61" s="73" t="str">
        <f>VLOOKUP(D61,Configurations!$B$2:$E$25,$Q$19,FALSE)</f>
        <v>No</v>
      </c>
      <c r="O61" s="74"/>
      <c r="P61" s="74"/>
      <c r="Q61" s="74"/>
      <c r="R61" s="75"/>
      <c r="U61" s="73" t="s">
        <v>40</v>
      </c>
      <c r="V61" s="74"/>
      <c r="W61" s="74"/>
      <c r="X61" s="74"/>
      <c r="Y61" s="75"/>
      <c r="AA61" s="44"/>
      <c r="AD61" s="77" t="str">
        <f t="shared" si="3"/>
        <v>--</v>
      </c>
      <c r="AE61" s="77"/>
      <c r="AF61" s="77"/>
      <c r="AG61" s="77"/>
      <c r="AH61" s="77"/>
      <c r="AJ61" s="77" t="str">
        <f t="shared" ref="AJ61:AJ64" si="4">IF(IF($L$19&lt;&gt;"Custom",N61,U61)="No","--",AD61)</f>
        <v>--</v>
      </c>
      <c r="AK61" s="77"/>
      <c r="AL61" s="77"/>
      <c r="AM61" s="77"/>
      <c r="AN61" s="77"/>
    </row>
    <row r="62" spans="2:59" x14ac:dyDescent="0.25">
      <c r="D62" s="23" t="s">
        <v>31</v>
      </c>
      <c r="N62" s="73" t="str">
        <f>VLOOKUP(D62,Configurations!$B$2:$E$25,$Q$19,FALSE)</f>
        <v>Yes</v>
      </c>
      <c r="O62" s="74"/>
      <c r="P62" s="74"/>
      <c r="Q62" s="74"/>
      <c r="R62" s="75"/>
      <c r="U62" s="73" t="s">
        <v>40</v>
      </c>
      <c r="V62" s="74"/>
      <c r="W62" s="74"/>
      <c r="X62" s="74"/>
      <c r="Y62" s="75"/>
      <c r="AA62" s="44"/>
      <c r="AD62" s="77">
        <f t="shared" si="3"/>
        <v>1</v>
      </c>
      <c r="AE62" s="77"/>
      <c r="AF62" s="77"/>
      <c r="AG62" s="77"/>
      <c r="AH62" s="77"/>
      <c r="AJ62" s="77">
        <f t="shared" si="4"/>
        <v>1</v>
      </c>
      <c r="AK62" s="77"/>
      <c r="AL62" s="77"/>
      <c r="AM62" s="77"/>
      <c r="AN62" s="77"/>
    </row>
    <row r="63" spans="2:59" x14ac:dyDescent="0.25">
      <c r="D63" s="23" t="s">
        <v>32</v>
      </c>
      <c r="N63" s="73" t="str">
        <f>VLOOKUP(D63,Configurations!$B$2:$E$25,$Q$19,FALSE)</f>
        <v>Yes</v>
      </c>
      <c r="O63" s="74"/>
      <c r="P63" s="74"/>
      <c r="Q63" s="74"/>
      <c r="R63" s="75"/>
      <c r="U63" s="73" t="s">
        <v>40</v>
      </c>
      <c r="V63" s="74"/>
      <c r="W63" s="74"/>
      <c r="X63" s="74"/>
      <c r="Y63" s="75"/>
      <c r="AA63" s="44"/>
      <c r="AD63" s="77">
        <f t="shared" si="3"/>
        <v>1</v>
      </c>
      <c r="AE63" s="77"/>
      <c r="AF63" s="77"/>
      <c r="AG63" s="77"/>
      <c r="AH63" s="77"/>
      <c r="AJ63" s="77">
        <f t="shared" si="4"/>
        <v>1</v>
      </c>
      <c r="AK63" s="77"/>
      <c r="AL63" s="77"/>
      <c r="AM63" s="77"/>
      <c r="AN63" s="77"/>
    </row>
    <row r="64" spans="2:59" x14ac:dyDescent="0.25">
      <c r="D64" s="23" t="s">
        <v>33</v>
      </c>
      <c r="N64" s="73" t="str">
        <f>VLOOKUP(D64,Configurations!$B$2:$E$25,$Q$19,FALSE)</f>
        <v>Yes</v>
      </c>
      <c r="O64" s="74"/>
      <c r="P64" s="74"/>
      <c r="Q64" s="74"/>
      <c r="R64" s="75"/>
      <c r="U64" s="73" t="s">
        <v>40</v>
      </c>
      <c r="V64" s="74"/>
      <c r="W64" s="74"/>
      <c r="X64" s="74"/>
      <c r="Y64" s="75"/>
      <c r="AA64" s="44"/>
      <c r="AD64" s="77">
        <f t="shared" si="3"/>
        <v>1</v>
      </c>
      <c r="AE64" s="77"/>
      <c r="AF64" s="77"/>
      <c r="AG64" s="77"/>
      <c r="AH64" s="77"/>
      <c r="AJ64" s="77">
        <f t="shared" si="4"/>
        <v>1</v>
      </c>
      <c r="AK64" s="77"/>
      <c r="AL64" s="77"/>
      <c r="AM64" s="77"/>
      <c r="AN64" s="77"/>
    </row>
    <row r="65" spans="2:57" x14ac:dyDescent="0.25">
      <c r="D65" s="23" t="s">
        <v>34</v>
      </c>
      <c r="N65" s="73" t="str">
        <f>VLOOKUP(D65,Configurations!$B$2:$E$25,$Q$19,FALSE)</f>
        <v>Yes</v>
      </c>
      <c r="O65" s="74"/>
      <c r="P65" s="74"/>
      <c r="Q65" s="74"/>
      <c r="R65" s="75"/>
      <c r="U65" s="73" t="s">
        <v>40</v>
      </c>
      <c r="V65" s="74"/>
      <c r="W65" s="74"/>
      <c r="X65" s="74"/>
      <c r="Y65" s="75"/>
      <c r="AA65" s="44"/>
      <c r="AD65" s="77">
        <f t="shared" si="3"/>
        <v>1</v>
      </c>
      <c r="AE65" s="77"/>
      <c r="AF65" s="77"/>
      <c r="AG65" s="77"/>
      <c r="AH65" s="77"/>
      <c r="AJ65" s="77">
        <f t="shared" ref="AJ65" si="5">IF(IF($L$19&lt;&gt;"Custom",N65,U65)="No","--",AD65*$L$15)</f>
        <v>4</v>
      </c>
      <c r="AK65" s="77"/>
      <c r="AL65" s="77"/>
      <c r="AM65" s="77"/>
      <c r="AN65" s="77"/>
    </row>
    <row r="66" spans="2:57" x14ac:dyDescent="0.25">
      <c r="D66" s="23" t="s">
        <v>35</v>
      </c>
      <c r="N66" s="73" t="str">
        <f>VLOOKUP(D66,Configurations!$B$2:$E$25,$Q$19,FALSE)</f>
        <v>Yes</v>
      </c>
      <c r="O66" s="74"/>
      <c r="P66" s="74"/>
      <c r="Q66" s="74"/>
      <c r="R66" s="75"/>
      <c r="U66" s="73" t="s">
        <v>40</v>
      </c>
      <c r="V66" s="74"/>
      <c r="W66" s="74"/>
      <c r="X66" s="74"/>
      <c r="Y66" s="75"/>
      <c r="AA66" s="44"/>
      <c r="AD66" s="77">
        <f t="shared" si="3"/>
        <v>1</v>
      </c>
      <c r="AE66" s="77"/>
      <c r="AF66" s="77"/>
      <c r="AG66" s="77"/>
      <c r="AH66" s="77"/>
      <c r="AJ66" s="77">
        <f t="shared" ref="AJ66:AJ67" si="6">IF(IF($L$19&lt;&gt;"Custom",N66,U66)="No","--",AD66)</f>
        <v>1</v>
      </c>
      <c r="AK66" s="77"/>
      <c r="AL66" s="77"/>
      <c r="AM66" s="77"/>
      <c r="AN66" s="77"/>
    </row>
    <row r="67" spans="2:57" x14ac:dyDescent="0.25">
      <c r="D67" s="23" t="s">
        <v>36</v>
      </c>
      <c r="N67" s="73" t="str">
        <f>VLOOKUP(D67,Configurations!$B$2:$E$25,$Q$19,FALSE)</f>
        <v>Yes</v>
      </c>
      <c r="O67" s="74"/>
      <c r="P67" s="74"/>
      <c r="Q67" s="74"/>
      <c r="R67" s="75"/>
      <c r="U67" s="73" t="s">
        <v>40</v>
      </c>
      <c r="V67" s="74"/>
      <c r="W67" s="74"/>
      <c r="X67" s="74"/>
      <c r="Y67" s="75"/>
      <c r="AA67" s="44"/>
      <c r="AD67" s="77">
        <f t="shared" si="3"/>
        <v>1</v>
      </c>
      <c r="AE67" s="77"/>
      <c r="AF67" s="77"/>
      <c r="AG67" s="77"/>
      <c r="AH67" s="77"/>
      <c r="AJ67" s="77">
        <f t="shared" si="6"/>
        <v>1</v>
      </c>
      <c r="AK67" s="77"/>
      <c r="AL67" s="77"/>
      <c r="AM67" s="77"/>
      <c r="AN67" s="77"/>
    </row>
    <row r="69" spans="2:57" x14ac:dyDescent="0.25">
      <c r="AH69" s="23" t="s">
        <v>54</v>
      </c>
      <c r="AJ69" s="78">
        <f>SUM(AJ60:AN67)</f>
        <v>10</v>
      </c>
      <c r="AK69" s="78"/>
      <c r="AL69" s="78"/>
      <c r="AM69" s="78"/>
      <c r="AN69" s="78"/>
    </row>
    <row r="71" spans="2:57" x14ac:dyDescent="0.25">
      <c r="B71" s="33" t="s">
        <v>58</v>
      </c>
      <c r="C71" s="30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3" spans="2:57" x14ac:dyDescent="0.25">
      <c r="B73" s="14" t="s">
        <v>65</v>
      </c>
      <c r="C73" s="15"/>
      <c r="D73" s="15"/>
      <c r="E73" s="15"/>
      <c r="F73" s="15"/>
      <c r="G73" s="15"/>
      <c r="H73" s="15"/>
      <c r="I73" s="15"/>
      <c r="J73" s="15"/>
      <c r="K73" s="15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</row>
    <row r="75" spans="2:57" x14ac:dyDescent="0.25">
      <c r="N75" s="76" t="s">
        <v>71</v>
      </c>
      <c r="O75" s="76"/>
      <c r="P75" s="76"/>
      <c r="Q75" s="76"/>
      <c r="R75" s="76"/>
    </row>
    <row r="76" spans="2:57" x14ac:dyDescent="0.25">
      <c r="C76" s="23"/>
      <c r="D76" s="23" t="s">
        <v>60</v>
      </c>
      <c r="L76" s="66" t="s">
        <v>79</v>
      </c>
      <c r="N76" s="77">
        <f>SUM(AD27:AH67)*3.7</f>
        <v>59.2</v>
      </c>
      <c r="O76" s="77"/>
      <c r="P76" s="77"/>
      <c r="Q76" s="77"/>
      <c r="R76" s="77"/>
      <c r="U76" s="65" t="s">
        <v>89</v>
      </c>
    </row>
    <row r="77" spans="2:57" x14ac:dyDescent="0.25">
      <c r="D77" s="23" t="s">
        <v>75</v>
      </c>
      <c r="L77" s="66" t="s">
        <v>10</v>
      </c>
      <c r="N77" s="77">
        <v>1</v>
      </c>
      <c r="O77" s="77"/>
      <c r="P77" s="77"/>
      <c r="Q77" s="77"/>
      <c r="R77" s="77"/>
      <c r="U77" s="65" t="s">
        <v>67</v>
      </c>
    </row>
    <row r="78" spans="2:57" x14ac:dyDescent="0.25">
      <c r="D78" s="23" t="s">
        <v>59</v>
      </c>
      <c r="L78" s="66" t="s">
        <v>10</v>
      </c>
      <c r="N78" s="77">
        <v>2</v>
      </c>
      <c r="O78" s="77"/>
      <c r="P78" s="77"/>
      <c r="Q78" s="77"/>
      <c r="R78" s="77"/>
      <c r="U78" s="65" t="s">
        <v>68</v>
      </c>
    </row>
    <row r="79" spans="2:57" x14ac:dyDescent="0.25">
      <c r="D79" s="23"/>
    </row>
    <row r="80" spans="2:57" x14ac:dyDescent="0.25">
      <c r="B80" s="14" t="s">
        <v>63</v>
      </c>
      <c r="C80" s="15"/>
      <c r="D80" s="15"/>
      <c r="E80" s="15"/>
      <c r="F80" s="15"/>
      <c r="G80" s="15"/>
      <c r="H80" s="15"/>
      <c r="I80" s="15"/>
      <c r="J80" s="15"/>
      <c r="K80" s="15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</row>
    <row r="82" spans="2:57" x14ac:dyDescent="0.25">
      <c r="N82" s="76" t="s">
        <v>72</v>
      </c>
      <c r="O82" s="76"/>
      <c r="P82" s="76"/>
      <c r="Q82" s="76"/>
      <c r="R82" s="76"/>
    </row>
    <row r="83" spans="2:57" x14ac:dyDescent="0.25">
      <c r="C83" s="23"/>
      <c r="D83" s="23" t="s">
        <v>76</v>
      </c>
      <c r="N83" s="77">
        <f>$AZ$13</f>
        <v>46</v>
      </c>
      <c r="O83" s="77"/>
      <c r="P83" s="77"/>
      <c r="Q83" s="77"/>
      <c r="R83" s="77"/>
      <c r="U83" s="65" t="s">
        <v>78</v>
      </c>
    </row>
    <row r="84" spans="2:57" ht="14.25" customHeight="1" x14ac:dyDescent="0.25">
      <c r="D84" s="23" t="s">
        <v>61</v>
      </c>
      <c r="E84" s="23"/>
      <c r="N84" s="77">
        <f>SUM($AD$27:$AH$67)</f>
        <v>16</v>
      </c>
      <c r="O84" s="77"/>
      <c r="P84" s="77"/>
      <c r="Q84" s="77"/>
      <c r="R84" s="77"/>
      <c r="U84" s="65" t="s">
        <v>78</v>
      </c>
    </row>
    <row r="85" spans="2:57" x14ac:dyDescent="0.25">
      <c r="C85" s="23"/>
      <c r="D85" s="23" t="s">
        <v>77</v>
      </c>
      <c r="N85" s="77">
        <f>SUM($AD$27:$AH$67)</f>
        <v>16</v>
      </c>
      <c r="O85" s="77"/>
      <c r="P85" s="77"/>
      <c r="Q85" s="77"/>
      <c r="R85" s="77"/>
      <c r="U85" s="65" t="s">
        <v>83</v>
      </c>
    </row>
    <row r="86" spans="2:57" x14ac:dyDescent="0.25">
      <c r="D86" s="23" t="s">
        <v>62</v>
      </c>
      <c r="E86" s="23"/>
      <c r="N86" s="77">
        <f>SUM($AD$27:$AH$67)+8*$N$77</f>
        <v>24</v>
      </c>
      <c r="O86" s="77"/>
      <c r="P86" s="77"/>
      <c r="Q86" s="77"/>
      <c r="R86" s="77"/>
      <c r="U86" s="65" t="s">
        <v>66</v>
      </c>
    </row>
    <row r="88" spans="2:57" x14ac:dyDescent="0.25">
      <c r="B88" s="14" t="s">
        <v>64</v>
      </c>
      <c r="C88" s="15"/>
      <c r="D88" s="15"/>
      <c r="E88" s="15"/>
      <c r="F88" s="15"/>
      <c r="G88" s="15"/>
      <c r="H88" s="15"/>
      <c r="I88" s="15"/>
      <c r="J88" s="15"/>
      <c r="K88" s="1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</row>
    <row r="90" spans="2:57" x14ac:dyDescent="0.25">
      <c r="D90" s="23" t="s">
        <v>85</v>
      </c>
      <c r="N90" s="73">
        <v>20</v>
      </c>
      <c r="O90" s="74"/>
      <c r="P90" s="74"/>
      <c r="Q90" s="74"/>
      <c r="R90" s="75"/>
    </row>
    <row r="93" spans="2:57" x14ac:dyDescent="0.25">
      <c r="D93" s="23" t="s">
        <v>81</v>
      </c>
      <c r="N93" s="77">
        <f>$N$84+(2*$N$77)</f>
        <v>18</v>
      </c>
      <c r="O93" s="77"/>
      <c r="P93" s="77"/>
      <c r="Q93" s="77"/>
      <c r="R93" s="77"/>
      <c r="U93" s="65" t="s">
        <v>82</v>
      </c>
    </row>
    <row r="95" spans="2:57" x14ac:dyDescent="0.25">
      <c r="D95" s="23" t="s">
        <v>86</v>
      </c>
      <c r="N95" s="78">
        <f>2</f>
        <v>2</v>
      </c>
      <c r="O95" s="78"/>
      <c r="P95" s="78"/>
      <c r="Q95" s="78"/>
      <c r="R95" s="78"/>
    </row>
    <row r="96" spans="2:57" x14ac:dyDescent="0.25">
      <c r="N96" s="67"/>
      <c r="O96" s="67"/>
      <c r="P96" s="67"/>
      <c r="Q96" s="67"/>
      <c r="R96" s="67"/>
    </row>
    <row r="97" spans="4:18" x14ac:dyDescent="0.25">
      <c r="D97" s="23" t="s">
        <v>87</v>
      </c>
      <c r="N97" s="78">
        <f>ROUNDUP($N$93/($N$90-4),0)</f>
        <v>2</v>
      </c>
      <c r="O97" s="78"/>
      <c r="P97" s="78"/>
      <c r="Q97" s="78"/>
      <c r="R97" s="78"/>
    </row>
  </sheetData>
  <mergeCells count="132">
    <mergeCell ref="AZ13:BD13"/>
    <mergeCell ref="AZ12:BD12"/>
    <mergeCell ref="AD40:AH40"/>
    <mergeCell ref="AD49:AH49"/>
    <mergeCell ref="AD50:AH50"/>
    <mergeCell ref="AD30:AH30"/>
    <mergeCell ref="AD31:AH31"/>
    <mergeCell ref="AD51:AH51"/>
    <mergeCell ref="AD52:AH52"/>
    <mergeCell ref="AD41:AH41"/>
    <mergeCell ref="AD42:AH42"/>
    <mergeCell ref="AD43:AH43"/>
    <mergeCell ref="AD32:AH32"/>
    <mergeCell ref="AJ26:AN26"/>
    <mergeCell ref="AJ27:AN27"/>
    <mergeCell ref="AJ28:AN28"/>
    <mergeCell ref="AJ29:AN29"/>
    <mergeCell ref="AJ30:AN30"/>
    <mergeCell ref="AJ31:AN31"/>
    <mergeCell ref="AJ32:AN32"/>
    <mergeCell ref="AJ34:AN34"/>
    <mergeCell ref="AJ38:AN38"/>
    <mergeCell ref="AJ39:AN39"/>
    <mergeCell ref="AJ40:AN40"/>
    <mergeCell ref="U32:Y32"/>
    <mergeCell ref="U38:Y38"/>
    <mergeCell ref="U39:Y39"/>
    <mergeCell ref="AD53:AH53"/>
    <mergeCell ref="AD59:AH59"/>
    <mergeCell ref="AD60:AH60"/>
    <mergeCell ref="AD61:AH61"/>
    <mergeCell ref="AD62:AH62"/>
    <mergeCell ref="U40:Y40"/>
    <mergeCell ref="U52:Y52"/>
    <mergeCell ref="U59:Y59"/>
    <mergeCell ref="U53:Y53"/>
    <mergeCell ref="U42:Y42"/>
    <mergeCell ref="U43:Y43"/>
    <mergeCell ref="U49:Y49"/>
    <mergeCell ref="U50:Y50"/>
    <mergeCell ref="U51:Y51"/>
    <mergeCell ref="U41:Y41"/>
    <mergeCell ref="U60:Y60"/>
    <mergeCell ref="U61:Y61"/>
    <mergeCell ref="U62:Y62"/>
    <mergeCell ref="AD39:AH39"/>
    <mergeCell ref="AD38:AH38"/>
    <mergeCell ref="U26:Y26"/>
    <mergeCell ref="U27:Y27"/>
    <mergeCell ref="U28:Y28"/>
    <mergeCell ref="U29:Y29"/>
    <mergeCell ref="AD26:AH26"/>
    <mergeCell ref="AD27:AH27"/>
    <mergeCell ref="U31:Y31"/>
    <mergeCell ref="AD28:AH28"/>
    <mergeCell ref="AD29:AH29"/>
    <mergeCell ref="U30:Y30"/>
    <mergeCell ref="N61:R61"/>
    <mergeCell ref="N63:R63"/>
    <mergeCell ref="U66:Y66"/>
    <mergeCell ref="U67:Y67"/>
    <mergeCell ref="U63:Y63"/>
    <mergeCell ref="U64:Y64"/>
    <mergeCell ref="U65:Y65"/>
    <mergeCell ref="AD67:AH67"/>
    <mergeCell ref="AD63:AH63"/>
    <mergeCell ref="AD64:AH64"/>
    <mergeCell ref="AD65:AH65"/>
    <mergeCell ref="AD66:AH66"/>
    <mergeCell ref="L7:P7"/>
    <mergeCell ref="L9:P9"/>
    <mergeCell ref="L15:P15"/>
    <mergeCell ref="L19:P19"/>
    <mergeCell ref="N40:R40"/>
    <mergeCell ref="N27:R27"/>
    <mergeCell ref="N26:R26"/>
    <mergeCell ref="N28:R28"/>
    <mergeCell ref="N29:R29"/>
    <mergeCell ref="N30:R30"/>
    <mergeCell ref="N31:R31"/>
    <mergeCell ref="N32:R32"/>
    <mergeCell ref="N38:R38"/>
    <mergeCell ref="N39:R39"/>
    <mergeCell ref="L11:P11"/>
    <mergeCell ref="AJ41:AN41"/>
    <mergeCell ref="AJ42:AN42"/>
    <mergeCell ref="AJ43:AN43"/>
    <mergeCell ref="AJ45:AN45"/>
    <mergeCell ref="AJ59:AN59"/>
    <mergeCell ref="AJ53:AN53"/>
    <mergeCell ref="N83:R83"/>
    <mergeCell ref="N84:R84"/>
    <mergeCell ref="N64:R64"/>
    <mergeCell ref="N65:R65"/>
    <mergeCell ref="N66:R66"/>
    <mergeCell ref="N67:R67"/>
    <mergeCell ref="N62:R62"/>
    <mergeCell ref="N41:R41"/>
    <mergeCell ref="N42:R42"/>
    <mergeCell ref="N43:R43"/>
    <mergeCell ref="N49:R49"/>
    <mergeCell ref="AJ60:AN60"/>
    <mergeCell ref="AJ61:AN61"/>
    <mergeCell ref="AJ62:AN62"/>
    <mergeCell ref="AJ49:AN49"/>
    <mergeCell ref="AJ50:AN50"/>
    <mergeCell ref="AJ51:AN51"/>
    <mergeCell ref="AJ52:AN52"/>
    <mergeCell ref="N50:R50"/>
    <mergeCell ref="N51:R51"/>
    <mergeCell ref="N52:R52"/>
    <mergeCell ref="N53:R53"/>
    <mergeCell ref="N59:R59"/>
    <mergeCell ref="N86:R86"/>
    <mergeCell ref="AJ55:AN55"/>
    <mergeCell ref="N97:R97"/>
    <mergeCell ref="AJ69:AN69"/>
    <mergeCell ref="N85:R85"/>
    <mergeCell ref="N95:R95"/>
    <mergeCell ref="N90:R90"/>
    <mergeCell ref="AJ63:AN63"/>
    <mergeCell ref="AJ64:AN64"/>
    <mergeCell ref="AJ65:AN65"/>
    <mergeCell ref="AJ66:AN66"/>
    <mergeCell ref="AJ67:AN67"/>
    <mergeCell ref="N93:R93"/>
    <mergeCell ref="N82:R82"/>
    <mergeCell ref="N75:R75"/>
    <mergeCell ref="N76:R76"/>
    <mergeCell ref="N77:R77"/>
    <mergeCell ref="N78:R78"/>
    <mergeCell ref="N60:R60"/>
  </mergeCells>
  <conditionalFormatting sqref="N27:R27 N60:R67 N53:R53">
    <cfRule type="expression" dxfId="19" priority="31">
      <formula>$L$19="Custom"</formula>
    </cfRule>
    <cfRule type="expression" dxfId="18" priority="32">
      <formula>$L$19&lt;&gt;"Custom"</formula>
    </cfRule>
  </conditionalFormatting>
  <conditionalFormatting sqref="N28:R32">
    <cfRule type="expression" dxfId="17" priority="29">
      <formula>$L$19="Custom"</formula>
    </cfRule>
    <cfRule type="expression" dxfId="16" priority="30">
      <formula>$L$19&lt;&gt;"Custom"</formula>
    </cfRule>
  </conditionalFormatting>
  <conditionalFormatting sqref="N39:R43">
    <cfRule type="expression" dxfId="15" priority="27">
      <formula>$L$19="Custom"</formula>
    </cfRule>
    <cfRule type="expression" dxfId="14" priority="28">
      <formula>$L$19&lt;&gt;"Custom"</formula>
    </cfRule>
  </conditionalFormatting>
  <conditionalFormatting sqref="N50:R51">
    <cfRule type="expression" dxfId="13" priority="25">
      <formula>$L$19="Custom"</formula>
    </cfRule>
    <cfRule type="expression" dxfId="12" priority="26">
      <formula>$L$19&lt;&gt;"Custom"</formula>
    </cfRule>
  </conditionalFormatting>
  <conditionalFormatting sqref="N52:R53">
    <cfRule type="expression" dxfId="11" priority="23">
      <formula>$L$19="Custom"</formula>
    </cfRule>
    <cfRule type="expression" dxfId="10" priority="24">
      <formula>$L$19&lt;&gt;"Custom"</formula>
    </cfRule>
  </conditionalFormatting>
  <conditionalFormatting sqref="U27:Y27 U60:Y67 U53:Y53">
    <cfRule type="expression" dxfId="9" priority="19">
      <formula>$L$19="Custom"</formula>
    </cfRule>
    <cfRule type="expression" dxfId="8" priority="20">
      <formula>$L$19&lt;&gt;"Custom"</formula>
    </cfRule>
  </conditionalFormatting>
  <conditionalFormatting sqref="U28:Y32">
    <cfRule type="expression" dxfId="7" priority="17">
      <formula>$L$19="Custom"</formula>
    </cfRule>
    <cfRule type="expression" dxfId="6" priority="18">
      <formula>$L$19&lt;&gt;"Custom"</formula>
    </cfRule>
  </conditionalFormatting>
  <conditionalFormatting sqref="U39:Y43">
    <cfRule type="expression" dxfId="5" priority="15">
      <formula>$L$19="Custom"</formula>
    </cfRule>
    <cfRule type="expression" dxfId="4" priority="16">
      <formula>$L$19&lt;&gt;"Custom"</formula>
    </cfRule>
  </conditionalFormatting>
  <conditionalFormatting sqref="U50:Y53">
    <cfRule type="expression" dxfId="3" priority="13">
      <formula>$L$19="Custom"</formula>
    </cfRule>
    <cfRule type="expression" dxfId="2" priority="14">
      <formula>$L$19&lt;&gt;"Custom"</formula>
    </cfRule>
  </conditionalFormatting>
  <conditionalFormatting sqref="N90:R90">
    <cfRule type="expression" dxfId="1" priority="1">
      <formula>$L$19="Custom"</formula>
    </cfRule>
    <cfRule type="expression" dxfId="0" priority="2">
      <formula>$L$19&lt;&gt;"Custom"</formula>
    </cfRule>
  </conditionalFormatting>
  <dataValidations count="4">
    <dataValidation type="list" allowBlank="1" showInputMessage="1" showErrorMessage="1" sqref="L15:P15" xr:uid="{00000000-0002-0000-0300-000000000000}">
      <formula1>"2,3,4,5,6,7,8"</formula1>
    </dataValidation>
    <dataValidation type="list" allowBlank="1" showInputMessage="1" showErrorMessage="1" sqref="L19:P19" xr:uid="{00000000-0002-0000-0300-000001000000}">
      <formula1>"Configuration 1,Configuration 2,Configuration 3,Custom"</formula1>
    </dataValidation>
    <dataValidation type="list" allowBlank="1" showInputMessage="1" showErrorMessage="1" sqref="U39:Y43 U27:Y32 U50:Y53 U60:Y67" xr:uid="{00000000-0002-0000-0300-000002000000}">
      <formula1>"Yes,No"</formula1>
    </dataValidation>
    <dataValidation type="list" allowBlank="1" showInputMessage="1" showErrorMessage="1" sqref="N90:R90" xr:uid="{00000000-0002-0000-0300-000003000000}">
      <formula1>"10,15,20,25"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25"/>
  <sheetViews>
    <sheetView workbookViewId="0"/>
  </sheetViews>
  <sheetFormatPr defaultColWidth="11.42578125" defaultRowHeight="15" x14ac:dyDescent="0.25"/>
  <cols>
    <col min="2" max="2" width="34.28515625" bestFit="1" customWidth="1"/>
  </cols>
  <sheetData>
    <row r="2" spans="2:5" x14ac:dyDescent="0.25">
      <c r="B2" s="35" t="s">
        <v>44</v>
      </c>
      <c r="C2" s="37" t="s">
        <v>41</v>
      </c>
      <c r="D2" s="37" t="s">
        <v>42</v>
      </c>
      <c r="E2" s="37" t="s">
        <v>43</v>
      </c>
    </row>
    <row r="3" spans="2:5" x14ac:dyDescent="0.25">
      <c r="B3" s="36" t="s">
        <v>15</v>
      </c>
      <c r="C3" s="38" t="s">
        <v>40</v>
      </c>
      <c r="D3" s="38" t="s">
        <v>45</v>
      </c>
      <c r="E3" s="38" t="s">
        <v>45</v>
      </c>
    </row>
    <row r="4" spans="2:5" x14ac:dyDescent="0.25">
      <c r="B4" s="36" t="s">
        <v>16</v>
      </c>
      <c r="C4" s="38" t="s">
        <v>45</v>
      </c>
      <c r="D4" s="38" t="s">
        <v>40</v>
      </c>
      <c r="E4" s="38" t="s">
        <v>45</v>
      </c>
    </row>
    <row r="5" spans="2:5" x14ac:dyDescent="0.25">
      <c r="B5" s="36" t="s">
        <v>17</v>
      </c>
      <c r="C5" s="38" t="s">
        <v>45</v>
      </c>
      <c r="D5" s="38" t="s">
        <v>45</v>
      </c>
      <c r="E5" s="38" t="s">
        <v>40</v>
      </c>
    </row>
    <row r="6" spans="2:5" x14ac:dyDescent="0.25">
      <c r="B6" s="39" t="s">
        <v>18</v>
      </c>
      <c r="C6" s="40" t="s">
        <v>45</v>
      </c>
      <c r="D6" s="40" t="s">
        <v>45</v>
      </c>
      <c r="E6" s="40" t="s">
        <v>45</v>
      </c>
    </row>
    <row r="7" spans="2:5" x14ac:dyDescent="0.25">
      <c r="B7" s="39" t="s">
        <v>19</v>
      </c>
      <c r="C7" s="40" t="s">
        <v>45</v>
      </c>
      <c r="D7" s="40" t="s">
        <v>45</v>
      </c>
      <c r="E7" s="40" t="s">
        <v>45</v>
      </c>
    </row>
    <row r="8" spans="2:5" x14ac:dyDescent="0.25">
      <c r="B8" s="39" t="s">
        <v>20</v>
      </c>
      <c r="C8" s="40" t="s">
        <v>45</v>
      </c>
      <c r="D8" s="40" t="s">
        <v>45</v>
      </c>
      <c r="E8" s="40" t="s">
        <v>45</v>
      </c>
    </row>
    <row r="9" spans="2:5" x14ac:dyDescent="0.25">
      <c r="B9" s="36" t="s">
        <v>21</v>
      </c>
      <c r="C9" s="38" t="s">
        <v>40</v>
      </c>
      <c r="D9" s="38" t="s">
        <v>45</v>
      </c>
      <c r="E9" s="38" t="s">
        <v>45</v>
      </c>
    </row>
    <row r="10" spans="2:5" x14ac:dyDescent="0.25">
      <c r="B10" s="36" t="s">
        <v>22</v>
      </c>
      <c r="C10" s="38" t="s">
        <v>40</v>
      </c>
      <c r="D10" s="38" t="s">
        <v>45</v>
      </c>
      <c r="E10" s="38" t="s">
        <v>45</v>
      </c>
    </row>
    <row r="11" spans="2:5" x14ac:dyDescent="0.25">
      <c r="B11" s="36" t="s">
        <v>23</v>
      </c>
      <c r="C11" s="38" t="s">
        <v>40</v>
      </c>
      <c r="D11" s="38" t="s">
        <v>45</v>
      </c>
      <c r="E11" s="38" t="s">
        <v>45</v>
      </c>
    </row>
    <row r="12" spans="2:5" x14ac:dyDescent="0.25">
      <c r="B12" s="34" t="s">
        <v>24</v>
      </c>
      <c r="C12" s="38" t="s">
        <v>45</v>
      </c>
      <c r="D12" s="38" t="s">
        <v>40</v>
      </c>
      <c r="E12" s="38" t="s">
        <v>45</v>
      </c>
    </row>
    <row r="13" spans="2:5" x14ac:dyDescent="0.25">
      <c r="B13" s="34" t="s">
        <v>25</v>
      </c>
      <c r="C13" s="38" t="s">
        <v>45</v>
      </c>
      <c r="D13" s="38" t="s">
        <v>45</v>
      </c>
      <c r="E13" s="38" t="s">
        <v>40</v>
      </c>
    </row>
    <row r="14" spans="2:5" x14ac:dyDescent="0.25">
      <c r="B14" s="34" t="s">
        <v>26</v>
      </c>
      <c r="C14" s="38" t="s">
        <v>40</v>
      </c>
      <c r="D14" s="38" t="s">
        <v>45</v>
      </c>
      <c r="E14" s="38" t="s">
        <v>45</v>
      </c>
    </row>
    <row r="15" spans="2:5" x14ac:dyDescent="0.25">
      <c r="B15" s="34" t="s">
        <v>46</v>
      </c>
      <c r="C15" s="38" t="s">
        <v>40</v>
      </c>
      <c r="D15" s="38" t="s">
        <v>45</v>
      </c>
      <c r="E15" s="38" t="s">
        <v>45</v>
      </c>
    </row>
    <row r="16" spans="2:5" x14ac:dyDescent="0.25">
      <c r="B16" s="34" t="s">
        <v>27</v>
      </c>
      <c r="C16" s="38" t="s">
        <v>40</v>
      </c>
      <c r="D16" s="38" t="s">
        <v>40</v>
      </c>
      <c r="E16" s="38" t="s">
        <v>45</v>
      </c>
    </row>
    <row r="17" spans="2:5" x14ac:dyDescent="0.25">
      <c r="B17" s="34" t="s">
        <v>28</v>
      </c>
      <c r="C17" s="38" t="s">
        <v>40</v>
      </c>
      <c r="D17" s="38" t="s">
        <v>40</v>
      </c>
      <c r="E17" s="38" t="s">
        <v>40</v>
      </c>
    </row>
    <row r="18" spans="2:5" x14ac:dyDescent="0.25">
      <c r="B18" s="34" t="s">
        <v>29</v>
      </c>
      <c r="C18" s="38" t="s">
        <v>40</v>
      </c>
      <c r="D18" s="38" t="s">
        <v>40</v>
      </c>
      <c r="E18" s="38" t="s">
        <v>45</v>
      </c>
    </row>
    <row r="19" spans="2:5" x14ac:dyDescent="0.25">
      <c r="B19" s="34" t="s">
        <v>30</v>
      </c>
      <c r="C19" s="38" t="s">
        <v>45</v>
      </c>
      <c r="D19" s="38" t="s">
        <v>40</v>
      </c>
      <c r="E19" s="38" t="s">
        <v>45</v>
      </c>
    </row>
    <row r="20" spans="2:5" x14ac:dyDescent="0.25">
      <c r="B20" s="34" t="s">
        <v>31</v>
      </c>
      <c r="C20" s="38" t="s">
        <v>40</v>
      </c>
      <c r="D20" s="38" t="s">
        <v>45</v>
      </c>
      <c r="E20" s="38" t="s">
        <v>45</v>
      </c>
    </row>
    <row r="21" spans="2:5" x14ac:dyDescent="0.25">
      <c r="B21" s="34" t="s">
        <v>32</v>
      </c>
      <c r="C21" s="38" t="s">
        <v>40</v>
      </c>
      <c r="D21" s="38" t="s">
        <v>45</v>
      </c>
      <c r="E21" s="38" t="s">
        <v>45</v>
      </c>
    </row>
    <row r="22" spans="2:5" x14ac:dyDescent="0.25">
      <c r="B22" s="34" t="s">
        <v>33</v>
      </c>
      <c r="C22" s="38" t="s">
        <v>40</v>
      </c>
      <c r="D22" s="38" t="s">
        <v>45</v>
      </c>
      <c r="E22" s="38" t="s">
        <v>45</v>
      </c>
    </row>
    <row r="23" spans="2:5" x14ac:dyDescent="0.25">
      <c r="B23" s="34" t="s">
        <v>34</v>
      </c>
      <c r="C23" s="38" t="s">
        <v>40</v>
      </c>
      <c r="D23" s="38" t="s">
        <v>40</v>
      </c>
      <c r="E23" s="38" t="s">
        <v>40</v>
      </c>
    </row>
    <row r="24" spans="2:5" x14ac:dyDescent="0.25">
      <c r="B24" s="34" t="s">
        <v>35</v>
      </c>
      <c r="C24" s="38" t="s">
        <v>40</v>
      </c>
      <c r="D24" s="38" t="s">
        <v>45</v>
      </c>
      <c r="E24" s="38" t="s">
        <v>45</v>
      </c>
    </row>
    <row r="25" spans="2:5" x14ac:dyDescent="0.25">
      <c r="B25" s="38" t="s">
        <v>36</v>
      </c>
      <c r="C25" s="38" t="s">
        <v>40</v>
      </c>
      <c r="D25" s="38" t="s">
        <v>40</v>
      </c>
      <c r="E25" s="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Model Instructions</vt:lpstr>
      <vt:lpstr>Revision Control</vt:lpstr>
      <vt:lpstr>Dimensioning Model</vt:lpstr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emmanuel quetzalcoatl duarte reynoso</cp:lastModifiedBy>
  <dcterms:created xsi:type="dcterms:W3CDTF">2020-02-24T17:00:18Z</dcterms:created>
  <dcterms:modified xsi:type="dcterms:W3CDTF">2020-11-08T17:46:44Z</dcterms:modified>
</cp:coreProperties>
</file>