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leworx\Facebook\RST Support\Runbook\Deployment\Fiber Construction Management GitHub Package\MoE\"/>
    </mc:Choice>
  </mc:AlternateContent>
  <xr:revisionPtr revIDLastSave="0" documentId="13_ncr:1_{9B75AEFE-32D7-4A55-9B59-A232C004C405}" xr6:coauthVersionLast="45" xr6:coauthVersionMax="45" xr10:uidLastSave="{00000000-0000-0000-0000-000000000000}"/>
  <bookViews>
    <workbookView xWindow="-120" yWindow="-120" windowWidth="20730" windowHeight="11310" tabRatio="752" xr2:uid="{4BC0D437-47D2-4564-B996-9E8D22C57872}"/>
  </bookViews>
  <sheets>
    <sheet name="Cover" sheetId="17" r:id="rId1"/>
    <sheet name="1. Instructions" sheetId="2" r:id="rId2"/>
    <sheet name="2. Milestones" sheetId="1" r:id="rId3"/>
    <sheet name="3. Fiber Tracking" sheetId="14" r:id="rId4"/>
    <sheet name="4. Summary Tracking" sheetId="15" r:id="rId5"/>
    <sheet name="5. Tracking Graphs" sheetId="16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'1. Instructions'!$B$12:$B$15</definedName>
    <definedName name="loc">#REF!</definedName>
    <definedName name="Service_Categories">[3]ATM!#REF!</definedName>
    <definedName name="t1_SiteSurveyBL">'2. Milestones'!$C$10</definedName>
    <definedName name="t2_SiteEngineeringDocumentBL">'2. Milestones'!$C$11</definedName>
    <definedName name="t3_SiteConstructionWorkOrderBL">'2. Milestones'!$C$12</definedName>
    <definedName name="t4_CivilWorksBL">'2. Milestones'!$C$13</definedName>
    <definedName name="t5_MechanicalWorksBL">'2. Milestones'!$C$14</definedName>
    <definedName name="t6_ElectricalWorksBL">'2. Milestones'!$C$15</definedName>
    <definedName name="t7_ConstructionAcceptanceBL">'2. Milestones'!$C$16</definedName>
    <definedName name="t8_ReadyForInstallationBL">'2. Milestones'!$C$17</definedName>
    <definedName name="t9_SiteInOperationsBL">'2. Milestones'!$C$18</definedName>
    <definedName name="table_1">#REF!</definedName>
    <definedName name="table_2">#REF!</definedName>
    <definedName name="table_3">#REF!</definedName>
    <definedName name="table_4">#REF!</definedName>
    <definedName name="Table_5__Definition_of_Sccp_Variant">#REF!</definedName>
    <definedName name="Tcap1__Ip_Address">'[4]IDs-IP@'!#REF!</definedName>
    <definedName name="Tcap1_Ip_Address">'[4]IDs-IP@'!#REF!</definedName>
    <definedName name="TotalMiniMacroSites">'[1]Design Tracking'!$C$3</definedName>
    <definedName name="TotalNovemberDays">'[1]Gantt Chart'!$G$53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U4" i="14" l="1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3" i="14"/>
  <c r="C4" i="15"/>
  <c r="D4" i="15" s="1"/>
  <c r="C5" i="15"/>
  <c r="D5" i="15" s="1"/>
  <c r="E5" i="15" s="1"/>
  <c r="C6" i="15"/>
  <c r="C7" i="15"/>
  <c r="C8" i="15"/>
  <c r="C9" i="15"/>
  <c r="D9" i="15" s="1"/>
  <c r="C10" i="15"/>
  <c r="C11" i="15"/>
  <c r="C12" i="15"/>
  <c r="D12" i="15" s="1"/>
  <c r="K12" i="15"/>
  <c r="AI12" i="15"/>
  <c r="C13" i="15"/>
  <c r="D13" i="15" s="1"/>
  <c r="C14" i="15"/>
  <c r="C15" i="15"/>
  <c r="D15" i="15" s="1"/>
  <c r="C16" i="15"/>
  <c r="C17" i="15"/>
  <c r="D17" i="15"/>
  <c r="C18" i="15"/>
  <c r="D18" i="15" s="1"/>
  <c r="C19" i="15"/>
  <c r="D19" i="15" s="1"/>
  <c r="C20" i="15"/>
  <c r="D20" i="15" s="1"/>
  <c r="C21" i="15"/>
  <c r="C22" i="15"/>
  <c r="D22" i="15" s="1"/>
  <c r="S22" i="15" s="1"/>
  <c r="AA12" i="15" l="1"/>
  <c r="S12" i="15"/>
  <c r="S19" i="15"/>
  <c r="AE19" i="15"/>
  <c r="K19" i="15"/>
  <c r="AM12" i="15"/>
  <c r="AE12" i="15"/>
  <c r="W12" i="15"/>
  <c r="O12" i="15"/>
  <c r="G12" i="15"/>
  <c r="O19" i="15"/>
  <c r="E12" i="15"/>
  <c r="D7" i="15"/>
  <c r="E7" i="15" s="1"/>
  <c r="G4" i="15"/>
  <c r="H4" i="15" s="1"/>
  <c r="S4" i="15"/>
  <c r="T4" i="15" s="1"/>
  <c r="AI4" i="15"/>
  <c r="AJ4" i="15" s="1"/>
  <c r="AA19" i="15"/>
  <c r="O9" i="15"/>
  <c r="AE4" i="15"/>
  <c r="AF4" i="15" s="1"/>
  <c r="O4" i="15"/>
  <c r="P4" i="15" s="1"/>
  <c r="E22" i="15"/>
  <c r="AA4" i="15"/>
  <c r="AB4" i="15" s="1"/>
  <c r="K4" i="15"/>
  <c r="L4" i="15" s="1"/>
  <c r="AM4" i="15"/>
  <c r="AN4" i="15" s="1"/>
  <c r="W4" i="15"/>
  <c r="X4" i="15" s="1"/>
  <c r="E4" i="15"/>
  <c r="F4" i="15" s="1"/>
  <c r="F5" i="15" s="1"/>
  <c r="AM22" i="15"/>
  <c r="AE22" i="15"/>
  <c r="W22" i="15"/>
  <c r="G17" i="15"/>
  <c r="K17" i="15"/>
  <c r="E17" i="15"/>
  <c r="O17" i="15"/>
  <c r="S17" i="15"/>
  <c r="W17" i="15"/>
  <c r="AA17" i="15"/>
  <c r="AE17" i="15"/>
  <c r="AI17" i="15"/>
  <c r="AM17" i="15"/>
  <c r="D16" i="15"/>
  <c r="AI16" i="15" s="1"/>
  <c r="AI19" i="15"/>
  <c r="E19" i="15"/>
  <c r="G13" i="15"/>
  <c r="K13" i="15"/>
  <c r="O13" i="15"/>
  <c r="S13" i="15"/>
  <c r="W13" i="15"/>
  <c r="AA13" i="15"/>
  <c r="AE13" i="15"/>
  <c r="AI13" i="15"/>
  <c r="AM13" i="15"/>
  <c r="E13" i="15"/>
  <c r="G20" i="15"/>
  <c r="K20" i="15"/>
  <c r="O20" i="15"/>
  <c r="S20" i="15"/>
  <c r="W20" i="15"/>
  <c r="AA20" i="15"/>
  <c r="AE20" i="15"/>
  <c r="AI20" i="15"/>
  <c r="AM20" i="15"/>
  <c r="AI22" i="15"/>
  <c r="AA22" i="15"/>
  <c r="O22" i="15"/>
  <c r="K22" i="15"/>
  <c r="G22" i="15"/>
  <c r="E18" i="15"/>
  <c r="G18" i="15"/>
  <c r="K18" i="15"/>
  <c r="O18" i="15"/>
  <c r="S18" i="15"/>
  <c r="W18" i="15"/>
  <c r="AA18" i="15"/>
  <c r="AE18" i="15"/>
  <c r="AI18" i="15"/>
  <c r="AM18" i="15"/>
  <c r="D21" i="15"/>
  <c r="S21" i="15" s="1"/>
  <c r="E20" i="15"/>
  <c r="AM19" i="15"/>
  <c r="W19" i="15"/>
  <c r="G19" i="15"/>
  <c r="G15" i="15"/>
  <c r="K15" i="15"/>
  <c r="O15" i="15"/>
  <c r="S15" i="15"/>
  <c r="W15" i="15"/>
  <c r="AA15" i="15"/>
  <c r="AE15" i="15"/>
  <c r="AI15" i="15"/>
  <c r="AM15" i="15"/>
  <c r="E15" i="15"/>
  <c r="D14" i="15"/>
  <c r="AM14" i="15" s="1"/>
  <c r="W14" i="15"/>
  <c r="D11" i="15"/>
  <c r="G11" i="15" s="1"/>
  <c r="S9" i="15"/>
  <c r="AI9" i="15"/>
  <c r="W9" i="15"/>
  <c r="E9" i="15"/>
  <c r="D10" i="15"/>
  <c r="AE9" i="15"/>
  <c r="AM9" i="15"/>
  <c r="G9" i="15"/>
  <c r="D8" i="15"/>
  <c r="S8" i="15" s="1"/>
  <c r="AA9" i="15"/>
  <c r="K9" i="15"/>
  <c r="K7" i="15"/>
  <c r="AA7" i="15"/>
  <c r="D6" i="15"/>
  <c r="G5" i="15"/>
  <c r="K5" i="15"/>
  <c r="O5" i="15"/>
  <c r="S5" i="15"/>
  <c r="W5" i="15"/>
  <c r="AA5" i="15"/>
  <c r="AE5" i="15"/>
  <c r="AI5" i="15"/>
  <c r="AM5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O14" i="15" l="1"/>
  <c r="AM7" i="15"/>
  <c r="W7" i="15"/>
  <c r="G7" i="15"/>
  <c r="AI7" i="15"/>
  <c r="S7" i="15"/>
  <c r="AE7" i="15"/>
  <c r="O7" i="15"/>
  <c r="AE8" i="15"/>
  <c r="K8" i="15"/>
  <c r="G8" i="15"/>
  <c r="H5" i="15"/>
  <c r="T5" i="15"/>
  <c r="P5" i="15"/>
  <c r="AB5" i="15"/>
  <c r="X5" i="15"/>
  <c r="AJ5" i="15"/>
  <c r="O21" i="15"/>
  <c r="L5" i="15"/>
  <c r="AA11" i="15"/>
  <c r="AA16" i="15"/>
  <c r="AI21" i="15"/>
  <c r="AM16" i="15"/>
  <c r="AN5" i="15"/>
  <c r="K11" i="15"/>
  <c r="S16" i="15"/>
  <c r="K16" i="15"/>
  <c r="AF5" i="15"/>
  <c r="AA8" i="15"/>
  <c r="AE11" i="15"/>
  <c r="AM11" i="15"/>
  <c r="AE21" i="15"/>
  <c r="W21" i="15"/>
  <c r="W16" i="15"/>
  <c r="AE16" i="15"/>
  <c r="E11" i="15"/>
  <c r="S11" i="15"/>
  <c r="O11" i="15"/>
  <c r="G6" i="15"/>
  <c r="O6" i="15"/>
  <c r="W6" i="15"/>
  <c r="AE6" i="15"/>
  <c r="AM6" i="15"/>
  <c r="K6" i="15"/>
  <c r="S6" i="15"/>
  <c r="T6" i="15" s="1"/>
  <c r="AA6" i="15"/>
  <c r="AI6" i="15"/>
  <c r="O8" i="15"/>
  <c r="W8" i="15"/>
  <c r="AM8" i="15"/>
  <c r="AE10" i="15"/>
  <c r="AM10" i="15"/>
  <c r="G10" i="15"/>
  <c r="AI11" i="15"/>
  <c r="AE14" i="15"/>
  <c r="K21" i="15"/>
  <c r="E16" i="15"/>
  <c r="E21" i="15"/>
  <c r="K10" i="15"/>
  <c r="AI10" i="15"/>
  <c r="S10" i="15"/>
  <c r="AA10" i="15"/>
  <c r="AA21" i="15"/>
  <c r="O10" i="15"/>
  <c r="W10" i="15"/>
  <c r="K14" i="15"/>
  <c r="AI14" i="15"/>
  <c r="AA14" i="15"/>
  <c r="S14" i="15"/>
  <c r="E6" i="15"/>
  <c r="F6" i="15" s="1"/>
  <c r="F7" i="15" s="1"/>
  <c r="AI8" i="15"/>
  <c r="E8" i="15"/>
  <c r="E10" i="15"/>
  <c r="W11" i="15"/>
  <c r="G14" i="15"/>
  <c r="E14" i="15"/>
  <c r="AM21" i="15"/>
  <c r="O16" i="15"/>
  <c r="G16" i="15"/>
  <c r="G21" i="15"/>
  <c r="D34" i="15"/>
  <c r="AM34" i="15" s="1"/>
  <c r="D26" i="15"/>
  <c r="AM26" i="15" s="1"/>
  <c r="D33" i="15"/>
  <c r="AM33" i="15" s="1"/>
  <c r="D25" i="15"/>
  <c r="AM25" i="15" s="1"/>
  <c r="D36" i="15"/>
  <c r="AM36" i="15" s="1"/>
  <c r="D28" i="15"/>
  <c r="AA28" i="15" s="1"/>
  <c r="D24" i="15"/>
  <c r="AM24" i="15" s="1"/>
  <c r="D30" i="15"/>
  <c r="AM30" i="15" s="1"/>
  <c r="D29" i="15"/>
  <c r="AM29" i="15" s="1"/>
  <c r="D32" i="15"/>
  <c r="K32" i="15" s="1"/>
  <c r="D35" i="15"/>
  <c r="AA35" i="15" s="1"/>
  <c r="D31" i="15"/>
  <c r="AM31" i="15" s="1"/>
  <c r="D27" i="15"/>
  <c r="AM27" i="15" s="1"/>
  <c r="D23" i="15"/>
  <c r="AM23" i="15" s="1"/>
  <c r="G33" i="15"/>
  <c r="W30" i="15"/>
  <c r="W33" i="15"/>
  <c r="S33" i="15"/>
  <c r="C37" i="15"/>
  <c r="B39" i="15"/>
  <c r="B40" i="15" s="1"/>
  <c r="C38" i="15"/>
  <c r="T7" i="15" l="1"/>
  <c r="T8" i="15" s="1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AE36" i="15"/>
  <c r="AA34" i="15"/>
  <c r="AI31" i="15"/>
  <c r="H6" i="15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X6" i="15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P6" i="15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AB6" i="15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L6" i="15"/>
  <c r="L7" i="15" s="1"/>
  <c r="L8" i="15" s="1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AN6" i="15"/>
  <c r="AN7" i="15" s="1"/>
  <c r="AN8" i="15" s="1"/>
  <c r="AN9" i="15" s="1"/>
  <c r="AN10" i="15" s="1"/>
  <c r="AN11" i="15" s="1"/>
  <c r="AN12" i="15" s="1"/>
  <c r="AN13" i="15" s="1"/>
  <c r="AN14" i="15" s="1"/>
  <c r="AN15" i="15" s="1"/>
  <c r="AN16" i="15" s="1"/>
  <c r="AN17" i="15" s="1"/>
  <c r="AN18" i="15" s="1"/>
  <c r="AN19" i="15" s="1"/>
  <c r="AN20" i="15" s="1"/>
  <c r="AN21" i="15" s="1"/>
  <c r="AN22" i="15" s="1"/>
  <c r="AJ6" i="15"/>
  <c r="AJ7" i="15" s="1"/>
  <c r="AJ8" i="15" s="1"/>
  <c r="AJ9" i="15" s="1"/>
  <c r="AJ10" i="15" s="1"/>
  <c r="AJ11" i="15" s="1"/>
  <c r="AJ12" i="15" s="1"/>
  <c r="AJ13" i="15" s="1"/>
  <c r="AJ14" i="15" s="1"/>
  <c r="AJ15" i="15" s="1"/>
  <c r="AJ16" i="15" s="1"/>
  <c r="AJ17" i="15" s="1"/>
  <c r="AJ18" i="15" s="1"/>
  <c r="AJ19" i="15" s="1"/>
  <c r="AJ20" i="15" s="1"/>
  <c r="AJ21" i="15" s="1"/>
  <c r="AJ22" i="15" s="1"/>
  <c r="O34" i="15"/>
  <c r="K34" i="15"/>
  <c r="W32" i="15"/>
  <c r="O27" i="15"/>
  <c r="AF6" i="15"/>
  <c r="AF7" i="15" s="1"/>
  <c r="AF8" i="15" s="1"/>
  <c r="AF9" i="15" s="1"/>
  <c r="AF10" i="15" s="1"/>
  <c r="AF11" i="15" s="1"/>
  <c r="AF12" i="15" s="1"/>
  <c r="AF13" i="15" s="1"/>
  <c r="AF14" i="15" s="1"/>
  <c r="AF15" i="15" s="1"/>
  <c r="AF16" i="15" s="1"/>
  <c r="AF17" i="15" s="1"/>
  <c r="AF18" i="15" s="1"/>
  <c r="AF19" i="15" s="1"/>
  <c r="AF20" i="15" s="1"/>
  <c r="AF21" i="15" s="1"/>
  <c r="AF22" i="15" s="1"/>
  <c r="AE34" i="15"/>
  <c r="AI34" i="15"/>
  <c r="E34" i="15"/>
  <c r="G34" i="15"/>
  <c r="W34" i="15"/>
  <c r="S34" i="15"/>
  <c r="AI32" i="15"/>
  <c r="E29" i="15"/>
  <c r="O23" i="15"/>
  <c r="G26" i="15"/>
  <c r="O32" i="15"/>
  <c r="G32" i="15"/>
  <c r="AE29" i="15"/>
  <c r="F8" i="15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W27" i="15"/>
  <c r="AI27" i="15"/>
  <c r="AM32" i="15"/>
  <c r="K30" i="15"/>
  <c r="O29" i="15"/>
  <c r="S29" i="15"/>
  <c r="O24" i="15"/>
  <c r="S35" i="15"/>
  <c r="K29" i="15"/>
  <c r="AI29" i="15"/>
  <c r="G29" i="15"/>
  <c r="W29" i="15"/>
  <c r="AA29" i="15"/>
  <c r="K24" i="15"/>
  <c r="AE28" i="15"/>
  <c r="E36" i="15"/>
  <c r="K26" i="15"/>
  <c r="AA25" i="15"/>
  <c r="AI33" i="15"/>
  <c r="AA32" i="15"/>
  <c r="K27" i="15"/>
  <c r="K36" i="15"/>
  <c r="O36" i="15"/>
  <c r="S36" i="15"/>
  <c r="G36" i="15"/>
  <c r="E30" i="15"/>
  <c r="S30" i="15"/>
  <c r="AE27" i="15"/>
  <c r="S27" i="15"/>
  <c r="G27" i="15"/>
  <c r="S24" i="15"/>
  <c r="AI23" i="15"/>
  <c r="AA36" i="15"/>
  <c r="AE30" i="15"/>
  <c r="AA30" i="15"/>
  <c r="AE32" i="15"/>
  <c r="S32" i="15"/>
  <c r="W36" i="15"/>
  <c r="AI36" i="15"/>
  <c r="E32" i="15"/>
  <c r="O30" i="15"/>
  <c r="AI30" i="15"/>
  <c r="G30" i="15"/>
  <c r="O26" i="15"/>
  <c r="E27" i="15"/>
  <c r="AA27" i="15"/>
  <c r="AE25" i="15"/>
  <c r="E24" i="15"/>
  <c r="AE24" i="15"/>
  <c r="K33" i="15"/>
  <c r="E33" i="15"/>
  <c r="AE33" i="15"/>
  <c r="AA31" i="15"/>
  <c r="W23" i="15"/>
  <c r="K23" i="15"/>
  <c r="G23" i="15"/>
  <c r="O31" i="15"/>
  <c r="G31" i="15"/>
  <c r="AE23" i="15"/>
  <c r="S23" i="15"/>
  <c r="AA33" i="15"/>
  <c r="O33" i="15"/>
  <c r="W31" i="15"/>
  <c r="E23" i="15"/>
  <c r="AA23" i="15"/>
  <c r="D38" i="15"/>
  <c r="W38" i="15" s="1"/>
  <c r="O35" i="15"/>
  <c r="G35" i="15"/>
  <c r="AI35" i="15"/>
  <c r="E25" i="15"/>
  <c r="AI25" i="15"/>
  <c r="W35" i="15"/>
  <c r="E35" i="15"/>
  <c r="AE31" i="15"/>
  <c r="S31" i="15"/>
  <c r="O28" i="15"/>
  <c r="K28" i="15"/>
  <c r="K25" i="15"/>
  <c r="AA24" i="15"/>
  <c r="AM35" i="15"/>
  <c r="AM28" i="15"/>
  <c r="S28" i="15"/>
  <c r="W26" i="15"/>
  <c r="S26" i="15"/>
  <c r="AE26" i="15"/>
  <c r="E26" i="15"/>
  <c r="AA26" i="15"/>
  <c r="O25" i="15"/>
  <c r="G25" i="15"/>
  <c r="W24" i="15"/>
  <c r="D37" i="15"/>
  <c r="AM37" i="15" s="1"/>
  <c r="AE35" i="15"/>
  <c r="K35" i="15"/>
  <c r="E31" i="15"/>
  <c r="K31" i="15"/>
  <c r="W28" i="15"/>
  <c r="E28" i="15"/>
  <c r="AI28" i="15"/>
  <c r="G28" i="15"/>
  <c r="AI26" i="15"/>
  <c r="W25" i="15"/>
  <c r="S25" i="15"/>
  <c r="G24" i="15"/>
  <c r="AI24" i="15"/>
  <c r="E38" i="15"/>
  <c r="C39" i="15"/>
  <c r="B41" i="15"/>
  <c r="C41" i="15" s="1"/>
  <c r="C40" i="15"/>
  <c r="AA38" i="15" l="1"/>
  <c r="S37" i="15"/>
  <c r="AI38" i="15"/>
  <c r="S38" i="15"/>
  <c r="AE38" i="15"/>
  <c r="T23" i="15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W37" i="15"/>
  <c r="AM38" i="15"/>
  <c r="K38" i="15"/>
  <c r="O38" i="15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AB23" i="15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P23" i="15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AF23" i="15"/>
  <c r="AF24" i="15" s="1"/>
  <c r="AF25" i="15" s="1"/>
  <c r="AF26" i="15" s="1"/>
  <c r="AF27" i="15" s="1"/>
  <c r="AF28" i="15" s="1"/>
  <c r="AF29" i="15" s="1"/>
  <c r="AF30" i="15" s="1"/>
  <c r="AF31" i="15" s="1"/>
  <c r="AF32" i="15" s="1"/>
  <c r="AF33" i="15" s="1"/>
  <c r="AF34" i="15" s="1"/>
  <c r="AF35" i="15" s="1"/>
  <c r="AF36" i="15" s="1"/>
  <c r="E37" i="15"/>
  <c r="AA37" i="15"/>
  <c r="AI37" i="15"/>
  <c r="AJ23" i="15"/>
  <c r="AJ24" i="15" s="1"/>
  <c r="AJ25" i="15" s="1"/>
  <c r="AJ26" i="15" s="1"/>
  <c r="AJ27" i="15" s="1"/>
  <c r="AJ28" i="15" s="1"/>
  <c r="AJ29" i="15" s="1"/>
  <c r="AJ30" i="15" s="1"/>
  <c r="AJ31" i="15" s="1"/>
  <c r="AJ32" i="15" s="1"/>
  <c r="AJ33" i="15" s="1"/>
  <c r="AJ34" i="15" s="1"/>
  <c r="AJ35" i="15" s="1"/>
  <c r="AJ36" i="15" s="1"/>
  <c r="AN23" i="15"/>
  <c r="AN24" i="15" s="1"/>
  <c r="AN25" i="15" s="1"/>
  <c r="AN26" i="15" s="1"/>
  <c r="AN27" i="15" s="1"/>
  <c r="AN28" i="15" s="1"/>
  <c r="AN29" i="15" s="1"/>
  <c r="AN30" i="15" s="1"/>
  <c r="AN31" i="15" s="1"/>
  <c r="AN32" i="15" s="1"/>
  <c r="AN33" i="15" s="1"/>
  <c r="AN34" i="15" s="1"/>
  <c r="AN35" i="15" s="1"/>
  <c r="AN36" i="15" s="1"/>
  <c r="AN37" i="15" s="1"/>
  <c r="K37" i="15"/>
  <c r="O37" i="15"/>
  <c r="AE37" i="15"/>
  <c r="F23" i="15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X23" i="15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L23" i="15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D39" i="15"/>
  <c r="D41" i="15"/>
  <c r="AM41" i="15" s="1"/>
  <c r="D40" i="15"/>
  <c r="E40" i="15" s="1"/>
  <c r="B42" i="15"/>
  <c r="B43" i="15" s="1"/>
  <c r="T37" i="15" l="1"/>
  <c r="T38" i="15" s="1"/>
  <c r="X37" i="15"/>
  <c r="X38" i="15" s="1"/>
  <c r="L37" i="15"/>
  <c r="L38" i="15" s="1"/>
  <c r="AN38" i="15"/>
  <c r="AB37" i="15"/>
  <c r="AB38" i="15" s="1"/>
  <c r="AJ37" i="15"/>
  <c r="AJ38" i="15" s="1"/>
  <c r="F37" i="15"/>
  <c r="F38" i="15" s="1"/>
  <c r="AF37" i="15"/>
  <c r="AF38" i="15" s="1"/>
  <c r="AM40" i="15"/>
  <c r="P37" i="15"/>
  <c r="P38" i="15" s="1"/>
  <c r="AM39" i="15"/>
  <c r="AN39" i="15" s="1"/>
  <c r="K40" i="15"/>
  <c r="AI39" i="15"/>
  <c r="S39" i="15"/>
  <c r="W40" i="15"/>
  <c r="O39" i="15"/>
  <c r="AA39" i="15"/>
  <c r="K41" i="15"/>
  <c r="AE40" i="15"/>
  <c r="W39" i="15"/>
  <c r="AE41" i="15"/>
  <c r="AI41" i="15"/>
  <c r="AI40" i="15"/>
  <c r="S40" i="15"/>
  <c r="O41" i="15"/>
  <c r="W41" i="15"/>
  <c r="AE39" i="15"/>
  <c r="K39" i="15"/>
  <c r="S41" i="15"/>
  <c r="AA41" i="15"/>
  <c r="AA40" i="15"/>
  <c r="O40" i="15"/>
  <c r="C42" i="15"/>
  <c r="E41" i="15"/>
  <c r="E39" i="15"/>
  <c r="C43" i="15"/>
  <c r="AN40" i="15" l="1"/>
  <c r="AN41" i="15" s="1"/>
  <c r="F39" i="15"/>
  <c r="F40" i="15" s="1"/>
  <c r="F41" i="15" s="1"/>
  <c r="AF39" i="15"/>
  <c r="AF40" i="15" s="1"/>
  <c r="AF41" i="15" s="1"/>
  <c r="AB39" i="15"/>
  <c r="AB40" i="15" s="1"/>
  <c r="AB41" i="15" s="1"/>
  <c r="AJ39" i="15"/>
  <c r="AJ40" i="15" s="1"/>
  <c r="AJ41" i="15" s="1"/>
  <c r="T39" i="15"/>
  <c r="T40" i="15" s="1"/>
  <c r="T41" i="15" s="1"/>
  <c r="L39" i="15"/>
  <c r="L40" i="15" s="1"/>
  <c r="L41" i="15" s="1"/>
  <c r="X39" i="15"/>
  <c r="X40" i="15" s="1"/>
  <c r="X41" i="15" s="1"/>
  <c r="P39" i="15"/>
  <c r="P40" i="15" s="1"/>
  <c r="P41" i="15" s="1"/>
  <c r="D42" i="15"/>
  <c r="K42" i="15" s="1"/>
  <c r="D43" i="15"/>
  <c r="E43" i="15" s="1"/>
  <c r="AI42" i="15" l="1"/>
  <c r="AJ42" i="15" s="1"/>
  <c r="S42" i="15"/>
  <c r="AA42" i="15"/>
  <c r="AB42" i="15" s="1"/>
  <c r="O42" i="15"/>
  <c r="P42" i="15" s="1"/>
  <c r="W42" i="15"/>
  <c r="X42" i="15" s="1"/>
  <c r="AE42" i="15"/>
  <c r="AF42" i="15" s="1"/>
  <c r="AM42" i="15"/>
  <c r="AN42" i="15" s="1"/>
  <c r="E42" i="15"/>
  <c r="F42" i="15" s="1"/>
  <c r="F43" i="15" s="1"/>
  <c r="AM43" i="15"/>
  <c r="T42" i="15"/>
  <c r="L42" i="15"/>
  <c r="S43" i="15"/>
  <c r="AI43" i="15"/>
  <c r="O43" i="15"/>
  <c r="AA43" i="15"/>
  <c r="W43" i="15"/>
  <c r="AE43" i="15"/>
  <c r="K43" i="15"/>
  <c r="L43" i="15" l="1"/>
  <c r="AF43" i="15"/>
  <c r="AN43" i="15"/>
  <c r="AB43" i="15"/>
  <c r="X43" i="15"/>
  <c r="P43" i="15"/>
  <c r="AJ43" i="15"/>
  <c r="T43" i="15"/>
  <c r="AM2" i="15" l="1"/>
  <c r="AA2" i="15"/>
  <c r="AE2" i="15" l="1"/>
  <c r="S2" i="15"/>
  <c r="O2" i="15"/>
  <c r="K2" i="15"/>
  <c r="AI2" i="15"/>
  <c r="W2" i="15"/>
  <c r="E2" i="15"/>
  <c r="G37" i="15" l="1"/>
  <c r="G38" i="15"/>
  <c r="G39" i="15"/>
  <c r="G41" i="15"/>
  <c r="G40" i="15"/>
  <c r="G42" i="15"/>
  <c r="G43" i="15"/>
  <c r="H37" i="15" l="1"/>
  <c r="H38" i="15" s="1"/>
  <c r="H39" i="15" s="1"/>
  <c r="H40" i="15" s="1"/>
  <c r="H41" i="15" s="1"/>
  <c r="H42" i="15" s="1"/>
  <c r="H43" i="15" s="1"/>
  <c r="G2" i="15"/>
  <c r="F60" i="14" l="1"/>
  <c r="F83" i="14"/>
  <c r="F19" i="14"/>
  <c r="F72" i="14"/>
  <c r="F86" i="14"/>
  <c r="F54" i="14"/>
  <c r="F6" i="14"/>
  <c r="F13" i="14"/>
  <c r="F88" i="14"/>
  <c r="F65" i="14"/>
  <c r="F84" i="14"/>
  <c r="F52" i="14"/>
  <c r="F24" i="14"/>
  <c r="F95" i="14"/>
  <c r="F79" i="14"/>
  <c r="F63" i="14"/>
  <c r="F47" i="14"/>
  <c r="F31" i="14"/>
  <c r="F15" i="14"/>
  <c r="F69" i="14"/>
  <c r="F100" i="14"/>
  <c r="F64" i="14"/>
  <c r="F28" i="14"/>
  <c r="F98" i="14"/>
  <c r="F82" i="14"/>
  <c r="F66" i="14"/>
  <c r="F50" i="14"/>
  <c r="F34" i="14"/>
  <c r="F18" i="14"/>
  <c r="F93" i="14"/>
  <c r="F33" i="14"/>
  <c r="F9" i="14"/>
  <c r="F81" i="14"/>
  <c r="F4" i="14"/>
  <c r="F73" i="14"/>
  <c r="F32" i="14"/>
  <c r="F67" i="14"/>
  <c r="F51" i="14"/>
  <c r="F85" i="14"/>
  <c r="F40" i="14"/>
  <c r="F70" i="14"/>
  <c r="F22" i="14"/>
  <c r="F89" i="14"/>
  <c r="F49" i="14"/>
  <c r="F44" i="14"/>
  <c r="F16" i="14"/>
  <c r="F91" i="14"/>
  <c r="F75" i="14"/>
  <c r="F59" i="14"/>
  <c r="F43" i="14"/>
  <c r="F27" i="14"/>
  <c r="F11" i="14"/>
  <c r="F61" i="14"/>
  <c r="F92" i="14"/>
  <c r="F56" i="14"/>
  <c r="F20" i="14"/>
  <c r="F94" i="14"/>
  <c r="F78" i="14"/>
  <c r="F62" i="14"/>
  <c r="F46" i="14"/>
  <c r="F30" i="14"/>
  <c r="F14" i="14"/>
  <c r="F77" i="14"/>
  <c r="F21" i="14"/>
  <c r="F5" i="14"/>
  <c r="F53" i="14"/>
  <c r="F96" i="14"/>
  <c r="F99" i="14"/>
  <c r="F35" i="14"/>
  <c r="F29" i="14"/>
  <c r="F102" i="14"/>
  <c r="F38" i="14"/>
  <c r="F41" i="14"/>
  <c r="F76" i="14"/>
  <c r="F97" i="14"/>
  <c r="F25" i="14"/>
  <c r="F68" i="14"/>
  <c r="F36" i="14"/>
  <c r="F8" i="14"/>
  <c r="F87" i="14"/>
  <c r="F71" i="14"/>
  <c r="F55" i="14"/>
  <c r="F39" i="14"/>
  <c r="F23" i="14"/>
  <c r="F7" i="14"/>
  <c r="F45" i="14"/>
  <c r="F80" i="14"/>
  <c r="F48" i="14"/>
  <c r="F12" i="14"/>
  <c r="F90" i="14"/>
  <c r="F74" i="14"/>
  <c r="F58" i="14"/>
  <c r="F42" i="14"/>
  <c r="F26" i="14"/>
  <c r="F10" i="14"/>
  <c r="F57" i="14"/>
  <c r="F17" i="14"/>
  <c r="F101" i="14"/>
  <c r="F37" i="14"/>
  <c r="F3" i="14"/>
  <c r="I20" i="15"/>
  <c r="I19" i="15"/>
  <c r="I9" i="15"/>
  <c r="I22" i="15"/>
  <c r="I8" i="15"/>
  <c r="I5" i="15"/>
  <c r="I4" i="15"/>
  <c r="J4" i="15" s="1"/>
  <c r="I12" i="15"/>
  <c r="I18" i="15"/>
  <c r="I17" i="15"/>
  <c r="I15" i="15"/>
  <c r="I13" i="15"/>
  <c r="I11" i="15"/>
  <c r="I14" i="15"/>
  <c r="I16" i="15"/>
  <c r="I7" i="15"/>
  <c r="I10" i="15"/>
  <c r="I21" i="15"/>
  <c r="I6" i="15"/>
  <c r="I28" i="15"/>
  <c r="I30" i="15"/>
  <c r="I23" i="15"/>
  <c r="I29" i="15"/>
  <c r="I34" i="15"/>
  <c r="I27" i="15"/>
  <c r="I32" i="15"/>
  <c r="I26" i="15"/>
  <c r="I24" i="15"/>
  <c r="I36" i="15"/>
  <c r="I33" i="15"/>
  <c r="I35" i="15"/>
  <c r="I25" i="15"/>
  <c r="I31" i="15"/>
  <c r="I38" i="15"/>
  <c r="I39" i="15"/>
  <c r="I37" i="15"/>
  <c r="I42" i="15"/>
  <c r="I40" i="15"/>
  <c r="I41" i="15"/>
  <c r="I43" i="15"/>
  <c r="H57" i="14" l="1"/>
  <c r="H45" i="14"/>
  <c r="H101" i="14"/>
  <c r="H26" i="14"/>
  <c r="H58" i="14"/>
  <c r="H90" i="14"/>
  <c r="H48" i="14"/>
  <c r="H23" i="14"/>
  <c r="H55" i="14"/>
  <c r="H87" i="14"/>
  <c r="H36" i="14"/>
  <c r="H25" i="14"/>
  <c r="H76" i="14"/>
  <c r="H38" i="14"/>
  <c r="H29" i="14"/>
  <c r="H99" i="14"/>
  <c r="H53" i="14"/>
  <c r="H21" i="14"/>
  <c r="H14" i="14"/>
  <c r="H46" i="14"/>
  <c r="H78" i="14"/>
  <c r="H20" i="14"/>
  <c r="H92" i="14"/>
  <c r="H11" i="14"/>
  <c r="H43" i="14"/>
  <c r="H75" i="14"/>
  <c r="H16" i="14"/>
  <c r="H49" i="14"/>
  <c r="H22" i="14"/>
  <c r="H40" i="14"/>
  <c r="H51" i="14"/>
  <c r="H32" i="14"/>
  <c r="H4" i="14"/>
  <c r="H9" i="14"/>
  <c r="H93" i="14"/>
  <c r="H34" i="14"/>
  <c r="H66" i="14"/>
  <c r="H98" i="14"/>
  <c r="H64" i="14"/>
  <c r="H69" i="14"/>
  <c r="H31" i="14"/>
  <c r="H63" i="14"/>
  <c r="H95" i="14"/>
  <c r="H52" i="14"/>
  <c r="H65" i="14"/>
  <c r="H13" i="14"/>
  <c r="H54" i="14"/>
  <c r="H72" i="14"/>
  <c r="H83" i="14"/>
  <c r="H37" i="14"/>
  <c r="H17" i="14"/>
  <c r="H10" i="14"/>
  <c r="H42" i="14"/>
  <c r="H74" i="14"/>
  <c r="H12" i="14"/>
  <c r="H80" i="14"/>
  <c r="H7" i="14"/>
  <c r="H39" i="14"/>
  <c r="H71" i="14"/>
  <c r="H8" i="14"/>
  <c r="H68" i="14"/>
  <c r="H97" i="14"/>
  <c r="H41" i="14"/>
  <c r="H102" i="14"/>
  <c r="H35" i="14"/>
  <c r="H96" i="14"/>
  <c r="H5" i="14"/>
  <c r="H77" i="14"/>
  <c r="H30" i="14"/>
  <c r="H62" i="14"/>
  <c r="H94" i="14"/>
  <c r="H56" i="14"/>
  <c r="H61" i="14"/>
  <c r="H27" i="14"/>
  <c r="H59" i="14"/>
  <c r="H91" i="14"/>
  <c r="H44" i="14"/>
  <c r="H89" i="14"/>
  <c r="H70" i="14"/>
  <c r="H85" i="14"/>
  <c r="H67" i="14"/>
  <c r="H73" i="14"/>
  <c r="H81" i="14"/>
  <c r="H33" i="14"/>
  <c r="H18" i="14"/>
  <c r="H50" i="14"/>
  <c r="H82" i="14"/>
  <c r="H28" i="14"/>
  <c r="H100" i="14"/>
  <c r="H15" i="14"/>
  <c r="H47" i="14"/>
  <c r="H79" i="14"/>
  <c r="H24" i="14"/>
  <c r="H84" i="14"/>
  <c r="H88" i="14"/>
  <c r="H6" i="14"/>
  <c r="H86" i="14"/>
  <c r="H19" i="14"/>
  <c r="H60" i="14"/>
  <c r="J5" i="15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H3" i="14"/>
  <c r="M12" i="15"/>
  <c r="M22" i="15"/>
  <c r="M15" i="15"/>
  <c r="M17" i="15"/>
  <c r="M19" i="15"/>
  <c r="M13" i="15"/>
  <c r="M14" i="15"/>
  <c r="M9" i="15"/>
  <c r="M5" i="15"/>
  <c r="M4" i="15"/>
  <c r="N4" i="15" s="1"/>
  <c r="M18" i="15"/>
  <c r="M20" i="15"/>
  <c r="M6" i="15"/>
  <c r="M11" i="15"/>
  <c r="M21" i="15"/>
  <c r="M10" i="15"/>
  <c r="M16" i="15"/>
  <c r="M7" i="15"/>
  <c r="M8" i="15"/>
  <c r="I2" i="15"/>
  <c r="M36" i="15"/>
  <c r="M23" i="15"/>
  <c r="M38" i="15"/>
  <c r="M42" i="15"/>
  <c r="M24" i="15"/>
  <c r="M39" i="15"/>
  <c r="M27" i="15"/>
  <c r="M28" i="15"/>
  <c r="M41" i="15"/>
  <c r="M32" i="15"/>
  <c r="M34" i="15"/>
  <c r="M25" i="15"/>
  <c r="M35" i="15"/>
  <c r="M40" i="15"/>
  <c r="M43" i="15"/>
  <c r="M26" i="15"/>
  <c r="M29" i="15"/>
  <c r="M33" i="15"/>
  <c r="M31" i="15"/>
  <c r="M37" i="15"/>
  <c r="M30" i="15"/>
  <c r="J19" i="14" l="1"/>
  <c r="J84" i="14"/>
  <c r="J15" i="14"/>
  <c r="J50" i="14"/>
  <c r="J33" i="14"/>
  <c r="J73" i="14"/>
  <c r="J89" i="14"/>
  <c r="J91" i="14"/>
  <c r="J27" i="14"/>
  <c r="J56" i="14"/>
  <c r="J62" i="14"/>
  <c r="J77" i="14"/>
  <c r="J96" i="14"/>
  <c r="J102" i="14"/>
  <c r="J97" i="14"/>
  <c r="J8" i="14"/>
  <c r="J39" i="14"/>
  <c r="J80" i="14"/>
  <c r="J74" i="14"/>
  <c r="J10" i="14"/>
  <c r="J37" i="14"/>
  <c r="J72" i="14"/>
  <c r="J13" i="14"/>
  <c r="J52" i="14"/>
  <c r="J63" i="14"/>
  <c r="J69" i="14"/>
  <c r="J98" i="14"/>
  <c r="J34" i="14"/>
  <c r="J9" i="14"/>
  <c r="J32" i="14"/>
  <c r="J40" i="14"/>
  <c r="J49" i="14"/>
  <c r="J75" i="14"/>
  <c r="J11" i="14"/>
  <c r="J20" i="14"/>
  <c r="J46" i="14"/>
  <c r="J21" i="14"/>
  <c r="J99" i="14"/>
  <c r="J38" i="14"/>
  <c r="J25" i="14"/>
  <c r="J87" i="14"/>
  <c r="J23" i="14"/>
  <c r="J90" i="14"/>
  <c r="J26" i="14"/>
  <c r="J45" i="14"/>
  <c r="J6" i="14"/>
  <c r="J79" i="14"/>
  <c r="J28" i="14"/>
  <c r="J85" i="14"/>
  <c r="J60" i="14"/>
  <c r="J86" i="14"/>
  <c r="J88" i="14"/>
  <c r="J24" i="14"/>
  <c r="J47" i="14"/>
  <c r="J100" i="14"/>
  <c r="J82" i="14"/>
  <c r="J18" i="14"/>
  <c r="J81" i="14"/>
  <c r="J67" i="14"/>
  <c r="J70" i="14"/>
  <c r="J44" i="14"/>
  <c r="J59" i="14"/>
  <c r="J61" i="14"/>
  <c r="J94" i="14"/>
  <c r="J30" i="14"/>
  <c r="J5" i="14"/>
  <c r="J35" i="14"/>
  <c r="J41" i="14"/>
  <c r="J68" i="14"/>
  <c r="J71" i="14"/>
  <c r="J7" i="14"/>
  <c r="J12" i="14"/>
  <c r="J42" i="14"/>
  <c r="J17" i="14"/>
  <c r="J83" i="14"/>
  <c r="J54" i="14"/>
  <c r="J65" i="14"/>
  <c r="J95" i="14"/>
  <c r="J31" i="14"/>
  <c r="J64" i="14"/>
  <c r="J66" i="14"/>
  <c r="J93" i="14"/>
  <c r="J4" i="14"/>
  <c r="J51" i="14"/>
  <c r="J22" i="14"/>
  <c r="J16" i="14"/>
  <c r="J43" i="14"/>
  <c r="J92" i="14"/>
  <c r="J78" i="14"/>
  <c r="J14" i="14"/>
  <c r="J53" i="14"/>
  <c r="J29" i="14"/>
  <c r="J76" i="14"/>
  <c r="J36" i="14"/>
  <c r="J55" i="14"/>
  <c r="J48" i="14"/>
  <c r="J58" i="14"/>
  <c r="J101" i="14"/>
  <c r="J57" i="14"/>
  <c r="N5" i="15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J3" i="14"/>
  <c r="Q20" i="15"/>
  <c r="Q15" i="15"/>
  <c r="Q13" i="15"/>
  <c r="Q18" i="15"/>
  <c r="Q8" i="15"/>
  <c r="Q5" i="15"/>
  <c r="Q4" i="15"/>
  <c r="R4" i="15" s="1"/>
  <c r="Q12" i="15"/>
  <c r="Q9" i="15"/>
  <c r="Q17" i="15"/>
  <c r="Q19" i="15"/>
  <c r="Q22" i="15"/>
  <c r="Q7" i="15"/>
  <c r="Q10" i="15"/>
  <c r="Q11" i="15"/>
  <c r="Q6" i="15"/>
  <c r="Q21" i="15"/>
  <c r="Q14" i="15"/>
  <c r="Q16" i="15"/>
  <c r="M2" i="15"/>
  <c r="L101" i="14" l="1"/>
  <c r="L48" i="14"/>
  <c r="L36" i="14"/>
  <c r="L29" i="14"/>
  <c r="L14" i="14"/>
  <c r="L92" i="14"/>
  <c r="L16" i="14"/>
  <c r="L51" i="14"/>
  <c r="L93" i="14"/>
  <c r="L64" i="14"/>
  <c r="L95" i="14"/>
  <c r="L54" i="14"/>
  <c r="L17" i="14"/>
  <c r="L12" i="14"/>
  <c r="L71" i="14"/>
  <c r="L41" i="14"/>
  <c r="L5" i="14"/>
  <c r="L94" i="14"/>
  <c r="L59" i="14"/>
  <c r="L70" i="14"/>
  <c r="L81" i="14"/>
  <c r="L82" i="14"/>
  <c r="L47" i="14"/>
  <c r="L88" i="14"/>
  <c r="L60" i="14"/>
  <c r="L28" i="14"/>
  <c r="L6" i="14"/>
  <c r="L26" i="14"/>
  <c r="L23" i="14"/>
  <c r="L25" i="14"/>
  <c r="L99" i="14"/>
  <c r="L46" i="14"/>
  <c r="L11" i="14"/>
  <c r="L49" i="14"/>
  <c r="L32" i="14"/>
  <c r="L34" i="14"/>
  <c r="L69" i="14"/>
  <c r="L52" i="14"/>
  <c r="L72" i="14"/>
  <c r="L10" i="14"/>
  <c r="L80" i="14"/>
  <c r="L8" i="14"/>
  <c r="L102" i="14"/>
  <c r="L77" i="14"/>
  <c r="L56" i="14"/>
  <c r="L91" i="14"/>
  <c r="L73" i="14"/>
  <c r="L50" i="14"/>
  <c r="L84" i="14"/>
  <c r="L57" i="14"/>
  <c r="L58" i="14"/>
  <c r="L55" i="14"/>
  <c r="L76" i="14"/>
  <c r="L53" i="14"/>
  <c r="L78" i="14"/>
  <c r="L43" i="14"/>
  <c r="L22" i="14"/>
  <c r="L4" i="14"/>
  <c r="L66" i="14"/>
  <c r="L31" i="14"/>
  <c r="L65" i="14"/>
  <c r="L83" i="14"/>
  <c r="L42" i="14"/>
  <c r="L7" i="14"/>
  <c r="L68" i="14"/>
  <c r="L35" i="14"/>
  <c r="L30" i="14"/>
  <c r="L61" i="14"/>
  <c r="L44" i="14"/>
  <c r="L67" i="14"/>
  <c r="L18" i="14"/>
  <c r="L100" i="14"/>
  <c r="L24" i="14"/>
  <c r="L86" i="14"/>
  <c r="L85" i="14"/>
  <c r="L79" i="14"/>
  <c r="L45" i="14"/>
  <c r="L90" i="14"/>
  <c r="L87" i="14"/>
  <c r="L38" i="14"/>
  <c r="L21" i="14"/>
  <c r="L20" i="14"/>
  <c r="L75" i="14"/>
  <c r="L40" i="14"/>
  <c r="L9" i="14"/>
  <c r="L98" i="14"/>
  <c r="L63" i="14"/>
  <c r="L13" i="14"/>
  <c r="L37" i="14"/>
  <c r="L74" i="14"/>
  <c r="L39" i="14"/>
  <c r="L97" i="14"/>
  <c r="L96" i="14"/>
  <c r="L62" i="14"/>
  <c r="L27" i="14"/>
  <c r="L89" i="14"/>
  <c r="L33" i="14"/>
  <c r="L15" i="14"/>
  <c r="L19" i="14"/>
  <c r="L3" i="14"/>
  <c r="U20" i="15"/>
  <c r="U9" i="15"/>
  <c r="U5" i="15"/>
  <c r="U12" i="15"/>
  <c r="U15" i="15"/>
  <c r="U10" i="15"/>
  <c r="U18" i="15"/>
  <c r="U13" i="15"/>
  <c r="U22" i="15"/>
  <c r="U17" i="15"/>
  <c r="U19" i="15"/>
  <c r="U4" i="15"/>
  <c r="V4" i="15" s="1"/>
  <c r="U8" i="15"/>
  <c r="U16" i="15"/>
  <c r="U14" i="15"/>
  <c r="U11" i="15"/>
  <c r="U6" i="15"/>
  <c r="U7" i="15"/>
  <c r="U21" i="15"/>
  <c r="R5" i="15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N15" i="14" l="1"/>
  <c r="N89" i="14"/>
  <c r="N62" i="14"/>
  <c r="N97" i="14"/>
  <c r="N74" i="14"/>
  <c r="N13" i="14"/>
  <c r="N98" i="14"/>
  <c r="N40" i="14"/>
  <c r="N20" i="14"/>
  <c r="N38" i="14"/>
  <c r="N90" i="14"/>
  <c r="N79" i="14"/>
  <c r="N86" i="14"/>
  <c r="N100" i="14"/>
  <c r="N67" i="14"/>
  <c r="N61" i="14"/>
  <c r="N35" i="14"/>
  <c r="N7" i="14"/>
  <c r="N83" i="14"/>
  <c r="N31" i="14"/>
  <c r="N4" i="14"/>
  <c r="N43" i="14"/>
  <c r="N53" i="14"/>
  <c r="N55" i="14"/>
  <c r="N57" i="14"/>
  <c r="N50" i="14"/>
  <c r="N91" i="14"/>
  <c r="N77" i="14"/>
  <c r="N8" i="14"/>
  <c r="N10" i="14"/>
  <c r="N52" i="14"/>
  <c r="N34" i="14"/>
  <c r="N49" i="14"/>
  <c r="N46" i="14"/>
  <c r="N25" i="14"/>
  <c r="N26" i="14"/>
  <c r="N28" i="14"/>
  <c r="N88" i="14"/>
  <c r="N82" i="14"/>
  <c r="N70" i="14"/>
  <c r="N94" i="14"/>
  <c r="N41" i="14"/>
  <c r="N12" i="14"/>
  <c r="N54" i="14"/>
  <c r="N64" i="14"/>
  <c r="N51" i="14"/>
  <c r="N92" i="14"/>
  <c r="N29" i="14"/>
  <c r="N48" i="14"/>
  <c r="N19" i="14"/>
  <c r="N33" i="14"/>
  <c r="N27" i="14"/>
  <c r="N96" i="14"/>
  <c r="N39" i="14"/>
  <c r="N37" i="14"/>
  <c r="N63" i="14"/>
  <c r="N9" i="14"/>
  <c r="N75" i="14"/>
  <c r="N21" i="14"/>
  <c r="N87" i="14"/>
  <c r="N45" i="14"/>
  <c r="N85" i="14"/>
  <c r="N24" i="14"/>
  <c r="N18" i="14"/>
  <c r="N44" i="14"/>
  <c r="N30" i="14"/>
  <c r="N68" i="14"/>
  <c r="N42" i="14"/>
  <c r="N65" i="14"/>
  <c r="N66" i="14"/>
  <c r="N22" i="14"/>
  <c r="N78" i="14"/>
  <c r="N76" i="14"/>
  <c r="N58" i="14"/>
  <c r="N84" i="14"/>
  <c r="N73" i="14"/>
  <c r="N56" i="14"/>
  <c r="N102" i="14"/>
  <c r="N80" i="14"/>
  <c r="N72" i="14"/>
  <c r="N69" i="14"/>
  <c r="N32" i="14"/>
  <c r="N11" i="14"/>
  <c r="N99" i="14"/>
  <c r="N23" i="14"/>
  <c r="N6" i="14"/>
  <c r="N60" i="14"/>
  <c r="N47" i="14"/>
  <c r="N81" i="14"/>
  <c r="N59" i="14"/>
  <c r="N5" i="14"/>
  <c r="N71" i="14"/>
  <c r="N17" i="14"/>
  <c r="N95" i="14"/>
  <c r="N93" i="14"/>
  <c r="N16" i="14"/>
  <c r="N14" i="14"/>
  <c r="N36" i="14"/>
  <c r="N101" i="14"/>
  <c r="V5" i="15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N3" i="14"/>
  <c r="Y12" i="15"/>
  <c r="Y13" i="15"/>
  <c r="Y20" i="15"/>
  <c r="Y17" i="15"/>
  <c r="Y19" i="15"/>
  <c r="Y6" i="15"/>
  <c r="Y9" i="15"/>
  <c r="Y18" i="15"/>
  <c r="Y22" i="15"/>
  <c r="Y5" i="15"/>
  <c r="Y15" i="15"/>
  <c r="Y8" i="15"/>
  <c r="Y4" i="15"/>
  <c r="Z4" i="15" s="1"/>
  <c r="Y7" i="15"/>
  <c r="Y11" i="15"/>
  <c r="Y21" i="15"/>
  <c r="Y10" i="15"/>
  <c r="Y14" i="15"/>
  <c r="Y16" i="15"/>
  <c r="Q32" i="15"/>
  <c r="Q40" i="15"/>
  <c r="Q28" i="15"/>
  <c r="Q35" i="15"/>
  <c r="Q26" i="15"/>
  <c r="Q39" i="15"/>
  <c r="Q27" i="15"/>
  <c r="Q34" i="15"/>
  <c r="Q37" i="15"/>
  <c r="Q29" i="15"/>
  <c r="Q23" i="15"/>
  <c r="Q24" i="15"/>
  <c r="Q38" i="15"/>
  <c r="Q41" i="15"/>
  <c r="Q43" i="15"/>
  <c r="Q33" i="15"/>
  <c r="Q36" i="15"/>
  <c r="Q25" i="15"/>
  <c r="Q42" i="15"/>
  <c r="Q31" i="15"/>
  <c r="Q30" i="15"/>
  <c r="P36" i="14" l="1"/>
  <c r="P16" i="14"/>
  <c r="P95" i="14"/>
  <c r="P71" i="14"/>
  <c r="P59" i="14"/>
  <c r="P47" i="14"/>
  <c r="P6" i="14"/>
  <c r="P99" i="14"/>
  <c r="P32" i="14"/>
  <c r="P72" i="14"/>
  <c r="P102" i="14"/>
  <c r="P73" i="14"/>
  <c r="P58" i="14"/>
  <c r="P78" i="14"/>
  <c r="P66" i="14"/>
  <c r="P42" i="14"/>
  <c r="P30" i="14"/>
  <c r="P18" i="14"/>
  <c r="P85" i="14"/>
  <c r="P87" i="14"/>
  <c r="P75" i="14"/>
  <c r="P63" i="14"/>
  <c r="P39" i="14"/>
  <c r="P27" i="14"/>
  <c r="P19" i="14"/>
  <c r="P29" i="14"/>
  <c r="P51" i="14"/>
  <c r="P54" i="14"/>
  <c r="P41" i="14"/>
  <c r="P70" i="14"/>
  <c r="P88" i="14"/>
  <c r="P26" i="14"/>
  <c r="P46" i="14"/>
  <c r="P34" i="14"/>
  <c r="P10" i="14"/>
  <c r="P77" i="14"/>
  <c r="P50" i="14"/>
  <c r="P55" i="14"/>
  <c r="P43" i="14"/>
  <c r="P31" i="14"/>
  <c r="P7" i="14"/>
  <c r="P61" i="14"/>
  <c r="P100" i="14"/>
  <c r="P79" i="14"/>
  <c r="P38" i="14"/>
  <c r="P40" i="14"/>
  <c r="P13" i="14"/>
  <c r="P97" i="14"/>
  <c r="P89" i="14"/>
  <c r="P101" i="14"/>
  <c r="P14" i="14"/>
  <c r="P93" i="14"/>
  <c r="P17" i="14"/>
  <c r="P5" i="14"/>
  <c r="P81" i="14"/>
  <c r="P60" i="14"/>
  <c r="P23" i="14"/>
  <c r="P11" i="14"/>
  <c r="P69" i="14"/>
  <c r="P80" i="14"/>
  <c r="P56" i="14"/>
  <c r="P84" i="14"/>
  <c r="P76" i="14"/>
  <c r="P22" i="14"/>
  <c r="P65" i="14"/>
  <c r="P68" i="14"/>
  <c r="P44" i="14"/>
  <c r="P24" i="14"/>
  <c r="P45" i="14"/>
  <c r="P21" i="14"/>
  <c r="P9" i="14"/>
  <c r="P37" i="14"/>
  <c r="P96" i="14"/>
  <c r="P33" i="14"/>
  <c r="P48" i="14"/>
  <c r="P92" i="14"/>
  <c r="P64" i="14"/>
  <c r="P12" i="14"/>
  <c r="P94" i="14"/>
  <c r="P82" i="14"/>
  <c r="P28" i="14"/>
  <c r="P25" i="14"/>
  <c r="P49" i="14"/>
  <c r="P52" i="14"/>
  <c r="P8" i="14"/>
  <c r="P91" i="14"/>
  <c r="P57" i="14"/>
  <c r="P53" i="14"/>
  <c r="P4" i="14"/>
  <c r="P83" i="14"/>
  <c r="P35" i="14"/>
  <c r="P67" i="14"/>
  <c r="P86" i="14"/>
  <c r="P90" i="14"/>
  <c r="P20" i="14"/>
  <c r="P98" i="14"/>
  <c r="P74" i="14"/>
  <c r="P62" i="14"/>
  <c r="P15" i="14"/>
  <c r="Z5" i="15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P3" i="14"/>
  <c r="AC22" i="15"/>
  <c r="AC5" i="15"/>
  <c r="AC20" i="15"/>
  <c r="AC17" i="15"/>
  <c r="AC19" i="15"/>
  <c r="AC18" i="15"/>
  <c r="AC15" i="15"/>
  <c r="AC4" i="15"/>
  <c r="AD4" i="15" s="1"/>
  <c r="AC9" i="15"/>
  <c r="AC7" i="15"/>
  <c r="AC12" i="15"/>
  <c r="AC13" i="15"/>
  <c r="AC14" i="15"/>
  <c r="AC16" i="15"/>
  <c r="AC21" i="15"/>
  <c r="AC6" i="15"/>
  <c r="AC10" i="15"/>
  <c r="AC8" i="15"/>
  <c r="AC11" i="15"/>
  <c r="R23" i="15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Q2" i="15"/>
  <c r="Y34" i="15"/>
  <c r="Y27" i="15"/>
  <c r="Y28" i="15"/>
  <c r="Y41" i="15"/>
  <c r="Y36" i="15"/>
  <c r="U32" i="15"/>
  <c r="U27" i="15"/>
  <c r="U34" i="15"/>
  <c r="Y25" i="15"/>
  <c r="Y23" i="15"/>
  <c r="Y42" i="15"/>
  <c r="Y32" i="15"/>
  <c r="Y40" i="15"/>
  <c r="U36" i="15"/>
  <c r="U33" i="15"/>
  <c r="U29" i="15"/>
  <c r="U38" i="15"/>
  <c r="Y24" i="15"/>
  <c r="U31" i="15"/>
  <c r="U37" i="15"/>
  <c r="U26" i="15"/>
  <c r="U43" i="15"/>
  <c r="U23" i="15"/>
  <c r="U24" i="15"/>
  <c r="U42" i="15"/>
  <c r="U40" i="15"/>
  <c r="U39" i="15"/>
  <c r="U30" i="15"/>
  <c r="U28" i="15"/>
  <c r="U25" i="15"/>
  <c r="U41" i="15"/>
  <c r="Y31" i="15"/>
  <c r="U35" i="15"/>
  <c r="Y26" i="15"/>
  <c r="Y29" i="15"/>
  <c r="Y38" i="15"/>
  <c r="Y33" i="15"/>
  <c r="Y35" i="15"/>
  <c r="Y43" i="15"/>
  <c r="Y39" i="15"/>
  <c r="Y37" i="15"/>
  <c r="Y30" i="15"/>
  <c r="R62" i="14" l="1"/>
  <c r="R98" i="14"/>
  <c r="R90" i="14"/>
  <c r="R67" i="14"/>
  <c r="R83" i="14"/>
  <c r="R53" i="14"/>
  <c r="R91" i="14"/>
  <c r="R52" i="14"/>
  <c r="R25" i="14"/>
  <c r="R82" i="14"/>
  <c r="R12" i="14"/>
  <c r="R92" i="14"/>
  <c r="R33" i="14"/>
  <c r="R37" i="14"/>
  <c r="R21" i="14"/>
  <c r="R24" i="14"/>
  <c r="R68" i="14"/>
  <c r="R22" i="14"/>
  <c r="R84" i="14"/>
  <c r="R80" i="14"/>
  <c r="R11" i="14"/>
  <c r="R60" i="14"/>
  <c r="R5" i="14"/>
  <c r="R93" i="14"/>
  <c r="R101" i="14"/>
  <c r="R97" i="14"/>
  <c r="R40" i="14"/>
  <c r="R79" i="14"/>
  <c r="R61" i="14"/>
  <c r="R31" i="14"/>
  <c r="R55" i="14"/>
  <c r="R77" i="14"/>
  <c r="R34" i="14"/>
  <c r="R26" i="14"/>
  <c r="R70" i="14"/>
  <c r="R54" i="14"/>
  <c r="R29" i="14"/>
  <c r="R27" i="14"/>
  <c r="R63" i="14"/>
  <c r="R87" i="14"/>
  <c r="R18" i="14"/>
  <c r="R42" i="14"/>
  <c r="R78" i="14"/>
  <c r="R73" i="14"/>
  <c r="R72" i="14"/>
  <c r="R99" i="14"/>
  <c r="R47" i="14"/>
  <c r="R71" i="14"/>
  <c r="R16" i="14"/>
  <c r="R15" i="14"/>
  <c r="R74" i="14"/>
  <c r="R20" i="14"/>
  <c r="R86" i="14"/>
  <c r="R35" i="14"/>
  <c r="R4" i="14"/>
  <c r="R57" i="14"/>
  <c r="R8" i="14"/>
  <c r="R49" i="14"/>
  <c r="R28" i="14"/>
  <c r="R94" i="14"/>
  <c r="R64" i="14"/>
  <c r="R48" i="14"/>
  <c r="R96" i="14"/>
  <c r="R9" i="14"/>
  <c r="R45" i="14"/>
  <c r="R44" i="14"/>
  <c r="R65" i="14"/>
  <c r="R76" i="14"/>
  <c r="R56" i="14"/>
  <c r="R69" i="14"/>
  <c r="R23" i="14"/>
  <c r="R81" i="14"/>
  <c r="R17" i="14"/>
  <c r="R14" i="14"/>
  <c r="R89" i="14"/>
  <c r="R13" i="14"/>
  <c r="R38" i="14"/>
  <c r="R100" i="14"/>
  <c r="R7" i="14"/>
  <c r="R43" i="14"/>
  <c r="R50" i="14"/>
  <c r="R10" i="14"/>
  <c r="R46" i="14"/>
  <c r="R88" i="14"/>
  <c r="R41" i="14"/>
  <c r="R51" i="14"/>
  <c r="R19" i="14"/>
  <c r="R39" i="14"/>
  <c r="R75" i="14"/>
  <c r="R85" i="14"/>
  <c r="R30" i="14"/>
  <c r="R66" i="14"/>
  <c r="R58" i="14"/>
  <c r="R102" i="14"/>
  <c r="R32" i="14"/>
  <c r="R6" i="14"/>
  <c r="R59" i="14"/>
  <c r="R95" i="14"/>
  <c r="R36" i="14"/>
  <c r="AD5" i="15"/>
  <c r="AD6" i="15" s="1"/>
  <c r="AD7" i="15" s="1"/>
  <c r="AD8" i="15" s="1"/>
  <c r="AD9" i="15" s="1"/>
  <c r="AD10" i="15" s="1"/>
  <c r="AD11" i="15" s="1"/>
  <c r="AD12" i="15" s="1"/>
  <c r="AD13" i="15" s="1"/>
  <c r="AD14" i="15" s="1"/>
  <c r="AD15" i="15" s="1"/>
  <c r="AD16" i="15" s="1"/>
  <c r="AD17" i="15" s="1"/>
  <c r="AD18" i="15" s="1"/>
  <c r="AD19" i="15" s="1"/>
  <c r="AD20" i="15" s="1"/>
  <c r="AD21" i="15" s="1"/>
  <c r="AD22" i="15" s="1"/>
  <c r="R3" i="14"/>
  <c r="AG15" i="15"/>
  <c r="AG4" i="15"/>
  <c r="AH4" i="15" s="1"/>
  <c r="AG7" i="15"/>
  <c r="AG13" i="15"/>
  <c r="AG20" i="15"/>
  <c r="AG9" i="15"/>
  <c r="AG6" i="15"/>
  <c r="AG5" i="15"/>
  <c r="AG12" i="15"/>
  <c r="AG18" i="15"/>
  <c r="AG17" i="15"/>
  <c r="AG19" i="15"/>
  <c r="AG22" i="15"/>
  <c r="AG8" i="15"/>
  <c r="AG11" i="15"/>
  <c r="AG14" i="15"/>
  <c r="AG16" i="15"/>
  <c r="AG10" i="15"/>
  <c r="AG21" i="15"/>
  <c r="Z23" i="15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Y2" i="15"/>
  <c r="V23" i="15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U2" i="15"/>
  <c r="AC39" i="15"/>
  <c r="AC40" i="15"/>
  <c r="AC23" i="15"/>
  <c r="AC30" i="15"/>
  <c r="AC32" i="15"/>
  <c r="AC24" i="15"/>
  <c r="AC27" i="15"/>
  <c r="AC42" i="15"/>
  <c r="AC25" i="15"/>
  <c r="AC33" i="15"/>
  <c r="AC37" i="15"/>
  <c r="AC29" i="15"/>
  <c r="AC36" i="15"/>
  <c r="AC41" i="15"/>
  <c r="AC34" i="15"/>
  <c r="AC43" i="15"/>
  <c r="AC26" i="15"/>
  <c r="AC38" i="15"/>
  <c r="AC31" i="15"/>
  <c r="AC35" i="15"/>
  <c r="AC28" i="15"/>
  <c r="T59" i="14" l="1"/>
  <c r="V59" i="14" s="1"/>
  <c r="T58" i="14"/>
  <c r="V58" i="14" s="1"/>
  <c r="T75" i="14"/>
  <c r="V75" i="14" s="1"/>
  <c r="T41" i="14"/>
  <c r="V41" i="14" s="1"/>
  <c r="T50" i="14"/>
  <c r="V50" i="14" s="1"/>
  <c r="T38" i="14"/>
  <c r="V38" i="14" s="1"/>
  <c r="T23" i="14"/>
  <c r="V23" i="14" s="1"/>
  <c r="T65" i="14"/>
  <c r="V65" i="14" s="1"/>
  <c r="T96" i="14"/>
  <c r="V96" i="14" s="1"/>
  <c r="T28" i="14"/>
  <c r="V28" i="14" s="1"/>
  <c r="T4" i="14"/>
  <c r="V4" i="14" s="1"/>
  <c r="T74" i="14"/>
  <c r="V74" i="14" s="1"/>
  <c r="T47" i="14"/>
  <c r="V47" i="14" s="1"/>
  <c r="T78" i="14"/>
  <c r="V78" i="14" s="1"/>
  <c r="T63" i="14"/>
  <c r="V63" i="14" s="1"/>
  <c r="T34" i="14"/>
  <c r="V34" i="14" s="1"/>
  <c r="T40" i="14"/>
  <c r="V40" i="14" s="1"/>
  <c r="T5" i="14"/>
  <c r="V5" i="14" s="1"/>
  <c r="T84" i="14"/>
  <c r="V84" i="14" s="1"/>
  <c r="T21" i="14"/>
  <c r="V21" i="14" s="1"/>
  <c r="T33" i="14"/>
  <c r="V33" i="14" s="1"/>
  <c r="T12" i="14"/>
  <c r="V12" i="14" s="1"/>
  <c r="T25" i="14"/>
  <c r="V25" i="14" s="1"/>
  <c r="T91" i="14"/>
  <c r="V91" i="14" s="1"/>
  <c r="T83" i="14"/>
  <c r="V83" i="14" s="1"/>
  <c r="T62" i="14"/>
  <c r="V62" i="14" s="1"/>
  <c r="T3" i="14"/>
  <c r="V3" i="14" s="1"/>
  <c r="T95" i="14"/>
  <c r="V95" i="14" s="1"/>
  <c r="T6" i="14"/>
  <c r="V6" i="14" s="1"/>
  <c r="T102" i="14"/>
  <c r="V102" i="14" s="1"/>
  <c r="T66" i="14"/>
  <c r="V66" i="14" s="1"/>
  <c r="T85" i="14"/>
  <c r="V85" i="14" s="1"/>
  <c r="T39" i="14"/>
  <c r="V39" i="14" s="1"/>
  <c r="T51" i="14"/>
  <c r="V51" i="14" s="1"/>
  <c r="T88" i="14"/>
  <c r="V88" i="14" s="1"/>
  <c r="T10" i="14"/>
  <c r="V10" i="14" s="1"/>
  <c r="T43" i="14"/>
  <c r="V43" i="14" s="1"/>
  <c r="T100" i="14"/>
  <c r="V100" i="14" s="1"/>
  <c r="T13" i="14"/>
  <c r="V13" i="14" s="1"/>
  <c r="T14" i="14"/>
  <c r="V14" i="14" s="1"/>
  <c r="T81" i="14"/>
  <c r="V81" i="14" s="1"/>
  <c r="T69" i="14"/>
  <c r="V69" i="14" s="1"/>
  <c r="T76" i="14"/>
  <c r="V76" i="14" s="1"/>
  <c r="T44" i="14"/>
  <c r="V44" i="14" s="1"/>
  <c r="T9" i="14"/>
  <c r="V9" i="14" s="1"/>
  <c r="T48" i="14"/>
  <c r="V48" i="14" s="1"/>
  <c r="T94" i="14"/>
  <c r="V94" i="14" s="1"/>
  <c r="T49" i="14"/>
  <c r="V49" i="14" s="1"/>
  <c r="T57" i="14"/>
  <c r="V57" i="14" s="1"/>
  <c r="T35" i="14"/>
  <c r="V35" i="14" s="1"/>
  <c r="T20" i="14"/>
  <c r="V20" i="14" s="1"/>
  <c r="T15" i="14"/>
  <c r="V15" i="14" s="1"/>
  <c r="T71" i="14"/>
  <c r="V71" i="14" s="1"/>
  <c r="T99" i="14"/>
  <c r="V99" i="14" s="1"/>
  <c r="T73" i="14"/>
  <c r="V73" i="14" s="1"/>
  <c r="T42" i="14"/>
  <c r="V42" i="14" s="1"/>
  <c r="T87" i="14"/>
  <c r="V87" i="14" s="1"/>
  <c r="T27" i="14"/>
  <c r="V27" i="14" s="1"/>
  <c r="T54" i="14"/>
  <c r="V54" i="14" s="1"/>
  <c r="T26" i="14"/>
  <c r="V26" i="14" s="1"/>
  <c r="T77" i="14"/>
  <c r="V77" i="14" s="1"/>
  <c r="T31" i="14"/>
  <c r="V31" i="14" s="1"/>
  <c r="T79" i="14"/>
  <c r="V79" i="14" s="1"/>
  <c r="T97" i="14"/>
  <c r="V97" i="14" s="1"/>
  <c r="T93" i="14"/>
  <c r="V93" i="14" s="1"/>
  <c r="T60" i="14"/>
  <c r="V60" i="14" s="1"/>
  <c r="T80" i="14"/>
  <c r="V80" i="14" s="1"/>
  <c r="T22" i="14"/>
  <c r="V22" i="14" s="1"/>
  <c r="T24" i="14"/>
  <c r="V24" i="14" s="1"/>
  <c r="T37" i="14"/>
  <c r="V37" i="14" s="1"/>
  <c r="T92" i="14"/>
  <c r="V92" i="14" s="1"/>
  <c r="T82" i="14"/>
  <c r="V82" i="14" s="1"/>
  <c r="T52" i="14"/>
  <c r="V52" i="14" s="1"/>
  <c r="T53" i="14"/>
  <c r="V53" i="14" s="1"/>
  <c r="T67" i="14"/>
  <c r="V67" i="14" s="1"/>
  <c r="T98" i="14"/>
  <c r="V98" i="14" s="1"/>
  <c r="T36" i="14"/>
  <c r="V36" i="14" s="1"/>
  <c r="T32" i="14"/>
  <c r="V32" i="14" s="1"/>
  <c r="T30" i="14"/>
  <c r="V30" i="14" s="1"/>
  <c r="T19" i="14"/>
  <c r="V19" i="14" s="1"/>
  <c r="T46" i="14"/>
  <c r="V46" i="14" s="1"/>
  <c r="T7" i="14"/>
  <c r="V7" i="14" s="1"/>
  <c r="T89" i="14"/>
  <c r="V89" i="14" s="1"/>
  <c r="T17" i="14"/>
  <c r="V17" i="14" s="1"/>
  <c r="T56" i="14"/>
  <c r="V56" i="14" s="1"/>
  <c r="T45" i="14"/>
  <c r="V45" i="14" s="1"/>
  <c r="T64" i="14"/>
  <c r="V64" i="14" s="1"/>
  <c r="T8" i="14"/>
  <c r="V8" i="14" s="1"/>
  <c r="T86" i="14"/>
  <c r="V86" i="14" s="1"/>
  <c r="T16" i="14"/>
  <c r="V16" i="14" s="1"/>
  <c r="T72" i="14"/>
  <c r="V72" i="14" s="1"/>
  <c r="T18" i="14"/>
  <c r="V18" i="14" s="1"/>
  <c r="T29" i="14"/>
  <c r="V29" i="14" s="1"/>
  <c r="T70" i="14"/>
  <c r="V70" i="14" s="1"/>
  <c r="T55" i="14"/>
  <c r="V55" i="14" s="1"/>
  <c r="T61" i="14"/>
  <c r="V61" i="14" s="1"/>
  <c r="T101" i="14"/>
  <c r="V101" i="14" s="1"/>
  <c r="T11" i="14"/>
  <c r="V11" i="14" s="1"/>
  <c r="T68" i="14"/>
  <c r="V68" i="14" s="1"/>
  <c r="T90" i="14"/>
  <c r="V90" i="14" s="1"/>
  <c r="AH5" i="15"/>
  <c r="AH6" i="15" s="1"/>
  <c r="AH7" i="15" s="1"/>
  <c r="AH8" i="15" s="1"/>
  <c r="AH9" i="15" s="1"/>
  <c r="AH10" i="15" s="1"/>
  <c r="AH11" i="15" s="1"/>
  <c r="AH12" i="15" s="1"/>
  <c r="AH13" i="15" s="1"/>
  <c r="AH14" i="15" s="1"/>
  <c r="AH15" i="15" s="1"/>
  <c r="AH16" i="15" s="1"/>
  <c r="AH17" i="15" s="1"/>
  <c r="AH18" i="15" s="1"/>
  <c r="AH19" i="15" s="1"/>
  <c r="AH20" i="15" s="1"/>
  <c r="AH21" i="15" s="1"/>
  <c r="AH22" i="15" s="1"/>
  <c r="AK7" i="15"/>
  <c r="AK18" i="15"/>
  <c r="AK15" i="15"/>
  <c r="AK12" i="15"/>
  <c r="AK9" i="15"/>
  <c r="AK13" i="15"/>
  <c r="AK22" i="15"/>
  <c r="AK5" i="15"/>
  <c r="AK17" i="15"/>
  <c r="AK19" i="15"/>
  <c r="AK20" i="15"/>
  <c r="AK4" i="15"/>
  <c r="AK11" i="15"/>
  <c r="AK6" i="15"/>
  <c r="AK16" i="15"/>
  <c r="AK10" i="15"/>
  <c r="AK14" i="15"/>
  <c r="AK21" i="15"/>
  <c r="AK8" i="15"/>
  <c r="AK23" i="15"/>
  <c r="AK30" i="15"/>
  <c r="AK29" i="15"/>
  <c r="AK38" i="15"/>
  <c r="AK41" i="15"/>
  <c r="AK43" i="15"/>
  <c r="AK34" i="15"/>
  <c r="AK24" i="15"/>
  <c r="AK37" i="15"/>
  <c r="AK26" i="15"/>
  <c r="AK42" i="15"/>
  <c r="AK27" i="15"/>
  <c r="AK33" i="15"/>
  <c r="AK35" i="15"/>
  <c r="AK31" i="15"/>
  <c r="AK40" i="15"/>
  <c r="AK32" i="15"/>
  <c r="AK36" i="15"/>
  <c r="AK28" i="15"/>
  <c r="AK25" i="15"/>
  <c r="AK39" i="15"/>
  <c r="AD23" i="15"/>
  <c r="AD24" i="15" s="1"/>
  <c r="AD25" i="15" s="1"/>
  <c r="AD26" i="15" s="1"/>
  <c r="AD27" i="15" s="1"/>
  <c r="AD28" i="15" s="1"/>
  <c r="AD29" i="15" s="1"/>
  <c r="AD30" i="15" s="1"/>
  <c r="AD31" i="15" s="1"/>
  <c r="AD32" i="15" s="1"/>
  <c r="AD33" i="15" s="1"/>
  <c r="AD34" i="15" s="1"/>
  <c r="AD35" i="15" s="1"/>
  <c r="AD36" i="15" s="1"/>
  <c r="AD37" i="15" s="1"/>
  <c r="AD38" i="15" s="1"/>
  <c r="AD39" i="15" s="1"/>
  <c r="AD40" i="15" s="1"/>
  <c r="AD41" i="15" s="1"/>
  <c r="AD42" i="15" s="1"/>
  <c r="AD43" i="15" s="1"/>
  <c r="AC2" i="15"/>
  <c r="AG34" i="15"/>
  <c r="AG25" i="15"/>
  <c r="AG31" i="15"/>
  <c r="AG43" i="15"/>
  <c r="AG36" i="15"/>
  <c r="AG27" i="15"/>
  <c r="AG26" i="15"/>
  <c r="AG37" i="15"/>
  <c r="AG38" i="15"/>
  <c r="AG23" i="15"/>
  <c r="AG28" i="15"/>
  <c r="AG30" i="15"/>
  <c r="AG24" i="15"/>
  <c r="AG35" i="15"/>
  <c r="AG29" i="15"/>
  <c r="AG40" i="15"/>
  <c r="AG39" i="15"/>
  <c r="AG33" i="15"/>
  <c r="AG32" i="15"/>
  <c r="AG41" i="15"/>
  <c r="AG42" i="15"/>
  <c r="AL4" i="15" l="1"/>
  <c r="AK2" i="15"/>
  <c r="AH23" i="15"/>
  <c r="AH24" i="15" s="1"/>
  <c r="AH25" i="15" s="1"/>
  <c r="AH26" i="15" s="1"/>
  <c r="AH27" i="15" s="1"/>
  <c r="AH28" i="15" s="1"/>
  <c r="AH29" i="15" s="1"/>
  <c r="AH30" i="15" s="1"/>
  <c r="AH31" i="15" s="1"/>
  <c r="AH32" i="15" s="1"/>
  <c r="AH33" i="15" s="1"/>
  <c r="AH34" i="15" s="1"/>
  <c r="AH35" i="15" s="1"/>
  <c r="AH36" i="15" s="1"/>
  <c r="AH37" i="15" s="1"/>
  <c r="AH38" i="15" s="1"/>
  <c r="AH39" i="15" s="1"/>
  <c r="AH40" i="15" s="1"/>
  <c r="AH41" i="15" s="1"/>
  <c r="AH42" i="15" s="1"/>
  <c r="AH43" i="15" s="1"/>
  <c r="AG2" i="15"/>
  <c r="AL5" i="15" l="1"/>
  <c r="AL6" i="15" s="1"/>
  <c r="AL7" i="15" s="1"/>
  <c r="AL8" i="15" s="1"/>
  <c r="AL9" i="15" s="1"/>
  <c r="AL10" i="15" s="1"/>
  <c r="AL11" i="15" s="1"/>
  <c r="AL12" i="15" s="1"/>
  <c r="AL13" i="15" s="1"/>
  <c r="AL14" i="15" s="1"/>
  <c r="AL15" i="15" s="1"/>
  <c r="AL16" i="15" s="1"/>
  <c r="AL17" i="15" s="1"/>
  <c r="AL18" i="15" s="1"/>
  <c r="AL19" i="15" s="1"/>
  <c r="AL20" i="15" s="1"/>
  <c r="AL21" i="15" s="1"/>
  <c r="AL22" i="15" s="1"/>
  <c r="AL23" i="15" s="1"/>
  <c r="AL24" i="15" s="1"/>
  <c r="AL25" i="15" s="1"/>
  <c r="AL26" i="15" s="1"/>
  <c r="AL27" i="15" s="1"/>
  <c r="AL28" i="15" s="1"/>
  <c r="AL29" i="15" s="1"/>
  <c r="AL30" i="15" s="1"/>
  <c r="AL31" i="15" s="1"/>
  <c r="AL32" i="15" s="1"/>
  <c r="AL33" i="15" s="1"/>
  <c r="AL34" i="15" s="1"/>
  <c r="AL35" i="15" s="1"/>
  <c r="AL36" i="15" s="1"/>
  <c r="AL37" i="15" s="1"/>
  <c r="AL38" i="15" s="1"/>
  <c r="AL39" i="15" s="1"/>
  <c r="AL40" i="15" s="1"/>
  <c r="AL41" i="15" s="1"/>
  <c r="AL42" i="15" s="1"/>
  <c r="AL43" i="15" s="1"/>
</calcChain>
</file>

<file path=xl/sharedStrings.xml><?xml version="1.0" encoding="utf-8"?>
<sst xmlns="http://schemas.openxmlformats.org/spreadsheetml/2006/main" count="238" uniqueCount="204">
  <si>
    <t>ID</t>
  </si>
  <si>
    <t>Expected Duration Estimate</t>
  </si>
  <si>
    <t>Remark</t>
  </si>
  <si>
    <t>Week</t>
  </si>
  <si>
    <t>Year</t>
  </si>
  <si>
    <t>StartDate</t>
  </si>
  <si>
    <t>EndDate</t>
  </si>
  <si>
    <t>Schedule Baseline</t>
  </si>
  <si>
    <t>Schedule Actual</t>
  </si>
  <si>
    <t>Deployment Schedule Visuals</t>
  </si>
  <si>
    <t>Deployment Tracking Summary</t>
  </si>
  <si>
    <t>E2E_Site_deltaT</t>
  </si>
  <si>
    <t>t4_CivilWorksBL</t>
  </si>
  <si>
    <t>t5_MechanicalWorksBL</t>
  </si>
  <si>
    <t>t7_ConstructionAcceptanceBL</t>
  </si>
  <si>
    <t>TechnicalSiteSurvey_BL</t>
  </si>
  <si>
    <t>TechnicalSiteSurvey_AC</t>
  </si>
  <si>
    <t>CivilWorks_BL</t>
  </si>
  <si>
    <t>CivilWorks_AC</t>
  </si>
  <si>
    <t>MechanicalWorks_BL</t>
  </si>
  <si>
    <t>MechanicalWorks_AC</t>
  </si>
  <si>
    <t>ConstructionAcceptance_BL</t>
  </si>
  <si>
    <t>ConstructionAcceptance_AC</t>
  </si>
  <si>
    <t>TechnicalSiteSurvey_BL(SUM)</t>
  </si>
  <si>
    <t>TechnicalSiteSurvey_AC(SUM)</t>
  </si>
  <si>
    <t>CivilWorks_BL(SUM)</t>
  </si>
  <si>
    <t>CivilWorks_AC(SUM)</t>
  </si>
  <si>
    <t>MechanicalWorks_BL(SUM)</t>
  </si>
  <si>
    <t>MechanicalWorks_AC(SUM)</t>
  </si>
  <si>
    <t>ConstructionAcceptance_BL(SUM)</t>
  </si>
  <si>
    <t>ConstructionAcceptance_AC(SUM)</t>
  </si>
  <si>
    <r>
      <t xml:space="preserve">Date Prepared: </t>
    </r>
    <r>
      <rPr>
        <b/>
        <sz val="11"/>
        <color theme="1"/>
        <rFont val="Calibri"/>
        <family val="2"/>
        <scheme val="minor"/>
      </rPr>
      <t>May 27th, 2020</t>
    </r>
  </si>
  <si>
    <t>Notes:</t>
  </si>
  <si>
    <t>BL = Baseline</t>
  </si>
  <si>
    <t>AC = Actual</t>
  </si>
  <si>
    <t>TechnicalSiteSurvey Baseline vs Actual</t>
  </si>
  <si>
    <t>SiteEngineeringDocument Baseline vs Actual</t>
  </si>
  <si>
    <t>CivilWorks Baseline vs Actual</t>
  </si>
  <si>
    <t>MechanicalWorks Baseline vs Actual</t>
  </si>
  <si>
    <t>ConstructionAcceptance Baseline vs Actual</t>
  </si>
  <si>
    <r>
      <t xml:space="preserve">Project Title: </t>
    </r>
    <r>
      <rPr>
        <b/>
        <sz val="11"/>
        <color theme="1"/>
        <rFont val="Calibri"/>
        <family val="2"/>
        <scheme val="minor"/>
      </rPr>
      <t>Site Construction Project</t>
    </r>
  </si>
  <si>
    <t>Instructions:</t>
  </si>
  <si>
    <t>Construction Tracking per site</t>
  </si>
  <si>
    <t>Fiber Construction Tracking template</t>
  </si>
  <si>
    <t>3. "Summary Tracking Sheet" and "Tracking Graphs" sheet are automatically completed with data from "Fiber Tracking" sheet</t>
  </si>
  <si>
    <t>FIBER CONSTRUCTION MILESTONES</t>
  </si>
  <si>
    <t>t2_PathEngineeringDocumentBL</t>
  </si>
  <si>
    <t>t3_PathConstructionWorkOrderBL</t>
  </si>
  <si>
    <t>TechnicalPathSurvey_BL</t>
  </si>
  <si>
    <t>TechnicalPathSurvey_AC</t>
  </si>
  <si>
    <t>PathEngineeringDocument_BL</t>
  </si>
  <si>
    <t>PathEngineeringDocument_AC</t>
  </si>
  <si>
    <t>PathConstructionWorkOrder_BL</t>
  </si>
  <si>
    <t>PathConstructionWorkOrder_AC</t>
  </si>
  <si>
    <t>CablingWorks_BL</t>
  </si>
  <si>
    <t>CablingWorks_AC</t>
  </si>
  <si>
    <t>PathInOperations_BL</t>
  </si>
  <si>
    <t>PathInOperation_BL</t>
  </si>
  <si>
    <t>PathInOperation_AC</t>
  </si>
  <si>
    <t>E2E_Path_BL</t>
  </si>
  <si>
    <t>E2E_Path_AC</t>
  </si>
  <si>
    <t>Path Span</t>
  </si>
  <si>
    <t>Span1</t>
  </si>
  <si>
    <t>Span2</t>
  </si>
  <si>
    <t>Span3</t>
  </si>
  <si>
    <t>Span4</t>
  </si>
  <si>
    <t>Span5</t>
  </si>
  <si>
    <t>Span6</t>
  </si>
  <si>
    <t>Span7</t>
  </si>
  <si>
    <t>Span8</t>
  </si>
  <si>
    <t>Span9</t>
  </si>
  <si>
    <t>Span10</t>
  </si>
  <si>
    <t>Span11</t>
  </si>
  <si>
    <t>Span12</t>
  </si>
  <si>
    <t>Span13</t>
  </si>
  <si>
    <t>Span14</t>
  </si>
  <si>
    <t>Span15</t>
  </si>
  <si>
    <t>Span16</t>
  </si>
  <si>
    <t>Span17</t>
  </si>
  <si>
    <t>Span18</t>
  </si>
  <si>
    <t>Span19</t>
  </si>
  <si>
    <t>Span20</t>
  </si>
  <si>
    <t>Span21</t>
  </si>
  <si>
    <t>Span22</t>
  </si>
  <si>
    <t>Span23</t>
  </si>
  <si>
    <t>Span24</t>
  </si>
  <si>
    <t>Span25</t>
  </si>
  <si>
    <t>Span26</t>
  </si>
  <si>
    <t>Span27</t>
  </si>
  <si>
    <t>Span28</t>
  </si>
  <si>
    <t>Span29</t>
  </si>
  <si>
    <t>Span30</t>
  </si>
  <si>
    <t>Span31</t>
  </si>
  <si>
    <t>Span32</t>
  </si>
  <si>
    <t>Span33</t>
  </si>
  <si>
    <t>Span34</t>
  </si>
  <si>
    <t>Span35</t>
  </si>
  <si>
    <t>Span36</t>
  </si>
  <si>
    <t>Span37</t>
  </si>
  <si>
    <t>Span38</t>
  </si>
  <si>
    <t>Span39</t>
  </si>
  <si>
    <t>Span40</t>
  </si>
  <si>
    <t>Span41</t>
  </si>
  <si>
    <t>Span42</t>
  </si>
  <si>
    <t>Span43</t>
  </si>
  <si>
    <t>Span44</t>
  </si>
  <si>
    <t>Span45</t>
  </si>
  <si>
    <t>Span46</t>
  </si>
  <si>
    <t>Span47</t>
  </si>
  <si>
    <t>Span48</t>
  </si>
  <si>
    <t>Span49</t>
  </si>
  <si>
    <t>Span50</t>
  </si>
  <si>
    <t>Span51</t>
  </si>
  <si>
    <t>Span52</t>
  </si>
  <si>
    <t>Span53</t>
  </si>
  <si>
    <t>Span54</t>
  </si>
  <si>
    <t>Span55</t>
  </si>
  <si>
    <t>Span56</t>
  </si>
  <si>
    <t>Span57</t>
  </si>
  <si>
    <t>Span58</t>
  </si>
  <si>
    <t>Span59</t>
  </si>
  <si>
    <t>Span60</t>
  </si>
  <si>
    <t>Span61</t>
  </si>
  <si>
    <t>Span62</t>
  </si>
  <si>
    <t>Span63</t>
  </si>
  <si>
    <t>Span64</t>
  </si>
  <si>
    <t>Span65</t>
  </si>
  <si>
    <t>Span66</t>
  </si>
  <si>
    <t>Span67</t>
  </si>
  <si>
    <t>Span68</t>
  </si>
  <si>
    <t>Span69</t>
  </si>
  <si>
    <t>Span70</t>
  </si>
  <si>
    <t>Span71</t>
  </si>
  <si>
    <t>Span72</t>
  </si>
  <si>
    <t>Span73</t>
  </si>
  <si>
    <t>Span74</t>
  </si>
  <si>
    <t>Span75</t>
  </si>
  <si>
    <t>Span76</t>
  </si>
  <si>
    <t>Span77</t>
  </si>
  <si>
    <t>Span78</t>
  </si>
  <si>
    <t>Span79</t>
  </si>
  <si>
    <t>Span80</t>
  </si>
  <si>
    <t>Span81</t>
  </si>
  <si>
    <t>Span82</t>
  </si>
  <si>
    <t>Span83</t>
  </si>
  <si>
    <t>Span84</t>
  </si>
  <si>
    <t>Span85</t>
  </si>
  <si>
    <t>Span86</t>
  </si>
  <si>
    <t>Span87</t>
  </si>
  <si>
    <t>Span88</t>
  </si>
  <si>
    <t>Span89</t>
  </si>
  <si>
    <t>Span90</t>
  </si>
  <si>
    <t>Span91</t>
  </si>
  <si>
    <t>Span92</t>
  </si>
  <si>
    <t>Span93</t>
  </si>
  <si>
    <t>Span94</t>
  </si>
  <si>
    <t>Span95</t>
  </si>
  <si>
    <t>Span96</t>
  </si>
  <si>
    <t>Span97</t>
  </si>
  <si>
    <t>Span98</t>
  </si>
  <si>
    <t>Span99</t>
  </si>
  <si>
    <t>Span100</t>
  </si>
  <si>
    <t>1. Selected milestones are indicated in "Milestones" sheet (The NaaS Operator can adjust "Expected Duration Estimate" to automatically update Baseline Values in the "Fiber Tracking Sheet")</t>
  </si>
  <si>
    <t>2. Use "Fiber Tracking Sheet" to track dates for Fiber Construction Milestones (only Actual Dates, and the initial baseline date need to be updated)</t>
  </si>
  <si>
    <t>Explanation of tracking milestones</t>
  </si>
  <si>
    <t>E2E_Path_xx</t>
  </si>
  <si>
    <t>t6_CablingWorksBL</t>
  </si>
  <si>
    <t>t8_ReadyForOperationBL</t>
  </si>
  <si>
    <t>t9_PathInOperationsBL</t>
  </si>
  <si>
    <t>ReadyForOperation_BL</t>
  </si>
  <si>
    <t>ReadyForOperation_AC</t>
  </si>
  <si>
    <t>t1_TechnicalPathSurveyBL</t>
  </si>
  <si>
    <t>Time to perform detailed path survey</t>
  </si>
  <si>
    <t>Times are per span</t>
  </si>
  <si>
    <t>Generation of construction engineering document, describing technical solution and implementation plan</t>
  </si>
  <si>
    <t>Approval of engineering plan and GO confirmation received (materials available, construction ready to commence)</t>
  </si>
  <si>
    <t>Time to complete civil works (pole planting, underground burial, trenching)</t>
  </si>
  <si>
    <t>Time to complete additional mechanical works (installation of pole stays and supports, laying of ducts, trench compacting and backfilling)</t>
  </si>
  <si>
    <t xml:space="preserve">Infrastrucuture has passed self-acceptance </t>
  </si>
  <si>
    <t xml:space="preserve">Optical fiber post-install testing has passed self-acceptance </t>
  </si>
  <si>
    <t>All fiber fusions confirmed. Cable is connecting network endpoints, and ready for commercial operation</t>
  </si>
  <si>
    <t>End to end time lag</t>
  </si>
  <si>
    <t>Time difference with respect to baseline</t>
  </si>
  <si>
    <t>Notes</t>
  </si>
  <si>
    <t>Path-accumulates per milestone, by week</t>
  </si>
  <si>
    <t>Path-accumulates: baseline vs actual. The closer the lines, the better the performance approximates to the plan.</t>
  </si>
  <si>
    <t>PathEngineeringDocument_BL(SUM)</t>
  </si>
  <si>
    <t>PathEngineeringDocument_AC(SUM)</t>
  </si>
  <si>
    <t>PathConstructionWorkOrder_BL(SUM)</t>
  </si>
  <si>
    <t>PathConstructionWorkOrder_AC(SUM)</t>
  </si>
  <si>
    <t>CablingWorks_BL(SUM)</t>
  </si>
  <si>
    <t>CablingWorks_AC(SUM)</t>
  </si>
  <si>
    <t>ReadyForOperation_BL(SUM)</t>
  </si>
  <si>
    <t>ReadyForOperation_AC(SUM)</t>
  </si>
  <si>
    <t>PathInOperations_BL(SUM)</t>
  </si>
  <si>
    <t>PathInOperations_AC</t>
  </si>
  <si>
    <t>PathInOperations_AC(SUM)</t>
  </si>
  <si>
    <t>FiberConstructionWorkOrder Baseline vs Actual</t>
  </si>
  <si>
    <t>CablingWorks Baseline vs Actual</t>
  </si>
  <si>
    <t>ReadyForOperation Baseline vs Actual</t>
  </si>
  <si>
    <t>PathInOperations Baseline vs Actual</t>
  </si>
  <si>
    <t>Installation of cables (via messenger wires, ADSS aerial cables, blowing into ducts, etc)</t>
  </si>
  <si>
    <t>&lt;Release Date&gt;</t>
  </si>
  <si>
    <t>Fiber Construction Project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</si>
</sst>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\-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8" xfId="0" applyBorder="1"/>
    <xf numFmtId="14" fontId="0" fillId="0" borderId="0" xfId="0" applyNumberFormat="1"/>
    <xf numFmtId="0" fontId="8" fillId="0" borderId="0" xfId="0" applyFont="1" applyBorder="1"/>
    <xf numFmtId="2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2" xfId="0" applyNumberFormat="1" applyBorder="1"/>
    <xf numFmtId="0" fontId="2" fillId="0" borderId="0" xfId="0" applyFont="1"/>
    <xf numFmtId="0" fontId="9" fillId="0" borderId="0" xfId="0" applyFont="1"/>
    <xf numFmtId="0" fontId="7" fillId="3" borderId="0" xfId="1" applyFont="1" applyFill="1"/>
    <xf numFmtId="0" fontId="10" fillId="0" borderId="0" xfId="1"/>
    <xf numFmtId="0" fontId="11" fillId="3" borderId="0" xfId="1" applyFont="1" applyFill="1" applyAlignment="1">
      <alignment horizontal="left"/>
    </xf>
    <xf numFmtId="0" fontId="12" fillId="3" borderId="0" xfId="1" applyFont="1" applyFill="1" applyAlignment="1">
      <alignment horizontal="left"/>
    </xf>
    <xf numFmtId="0" fontId="14" fillId="3" borderId="0" xfId="2" applyFont="1" applyFill="1" applyAlignment="1">
      <alignment horizontal="left" vertical="center"/>
    </xf>
    <xf numFmtId="17" fontId="15" fillId="3" borderId="0" xfId="1" quotePrefix="1" applyNumberFormat="1" applyFont="1" applyFill="1"/>
    <xf numFmtId="0" fontId="5" fillId="3" borderId="0" xfId="0" applyFont="1" applyFill="1"/>
    <xf numFmtId="0" fontId="0" fillId="3" borderId="0" xfId="0" applyFill="1"/>
    <xf numFmtId="0" fontId="4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7" fillId="3" borderId="4" xfId="0" applyFont="1" applyFill="1" applyBorder="1"/>
    <xf numFmtId="0" fontId="5" fillId="3" borderId="5" xfId="0" applyFont="1" applyFill="1" applyBorder="1" applyAlignment="1">
      <alignment vertical="center"/>
    </xf>
    <xf numFmtId="0" fontId="7" fillId="3" borderId="5" xfId="0" applyFont="1" applyFill="1" applyBorder="1"/>
    <xf numFmtId="0" fontId="7" fillId="3" borderId="6" xfId="0" applyFont="1" applyFill="1" applyBorder="1"/>
  </cellXfs>
  <cellStyles count="3">
    <cellStyle name="Normal" xfId="0" builtinId="0"/>
    <cellStyle name="Normal 2 2" xfId="1" xr:uid="{B261D438-0082-4B97-B0FF-6D4F010C189E}"/>
    <cellStyle name="Normal 2 2 2" xfId="2" xr:uid="{440D538D-B5D1-47F0-A8C4-508CEA61EC5C}"/>
  </cellStyles>
  <dxfs count="45">
    <dxf>
      <fill>
        <patternFill patternType="solid">
          <fgColor indexed="64"/>
          <bgColor rgb="FF002060"/>
        </patternFill>
      </fill>
    </dxf>
    <dxf>
      <fill>
        <patternFill>
          <fgColor indexed="64"/>
          <bgColor rgb="FF002060"/>
        </patternFill>
      </fill>
    </dxf>
    <dxf>
      <fill>
        <patternFill>
          <fgColor indexed="64"/>
          <bgColor rgb="FF00206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2" formatCode="0.00"/>
    </dxf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9" formatCode="dd/mm/yyyy"/>
    </dxf>
    <dxf>
      <numFmt numFmtId="165" formatCode="m/d/yyyy"/>
    </dxf>
    <dxf>
      <numFmt numFmtId="165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'4. Summary Tracking'!$F$3</c:f>
              <c:strCache>
                <c:ptCount val="1"/>
                <c:pt idx="0">
                  <c:v>TechnicalSiteSurvey_BL(SUM)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Tracking'!$F$4:$F$43</c15:sqref>
                  </c15:fullRef>
                </c:ext>
              </c:extLst>
              <c:f>'4. Summary Tracking'!$F$23:$F$40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  <c:pt idx="5">
                  <c:v>38</c:v>
                </c:pt>
                <c:pt idx="6">
                  <c:v>51</c:v>
                </c:pt>
                <c:pt idx="7">
                  <c:v>67</c:v>
                </c:pt>
                <c:pt idx="8">
                  <c:v>86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4E9-4450-9DE5-8F75B9AED852}"/>
            </c:ext>
          </c:extLst>
        </c:ser>
        <c:ser>
          <c:idx val="0"/>
          <c:order val="1"/>
          <c:tx>
            <c:strRef>
              <c:f>'4. Summary Tracking'!$H$3</c:f>
              <c:strCache>
                <c:ptCount val="1"/>
                <c:pt idx="0">
                  <c:v>TechnicalSiteSurvey_AC(SUM)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Tracking'!$H$4:$H$43</c15:sqref>
                  </c15:fullRef>
                </c:ext>
              </c:extLst>
              <c:f>'4. Summary Tracking'!$H$23:$H$40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40</c:v>
                </c:pt>
                <c:pt idx="7">
                  <c:v>66</c:v>
                </c:pt>
                <c:pt idx="8">
                  <c:v>85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4E9-4450-9DE5-8F75B9AE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4E9-4450-9DE5-8F75B9AED8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E9-4450-9DE5-8F75B9AED8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E9-4450-9DE5-8F75B9AED8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E9-4450-9DE5-8F75B9AED8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E9-4450-9DE5-8F75B9AED8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E9-4450-9DE5-8F75B9AED8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E9-4450-9DE5-8F75B9AED85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E9-4450-9DE5-8F75B9AED85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4E9-4450-9DE5-8F75B9AED85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E9-4450-9DE5-8F75B9AED85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4E9-4450-9DE5-8F75B9AED85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E9-4450-9DE5-8F75B9AED85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4E9-4450-9DE5-8F75B9AED85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4E9-4450-9DE5-8F75B9AED85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4E9-4450-9DE5-8F75B9AED85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4E9-4450-9DE5-8F75B9AED852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'4. Summary Tracking'!$AL$3</c:f>
              <c:strCache>
                <c:ptCount val="1"/>
                <c:pt idx="0">
                  <c:v>PathInOperations_BL(SUM)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Tracking'!$AL$4:$AL$43</c15:sqref>
                  </c15:fullRef>
                </c:ext>
              </c:extLst>
              <c:f>'4. Summary Tracking'!$AL$23:$AL$40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26</c:v>
                </c:pt>
                <c:pt idx="16">
                  <c:v>38</c:v>
                </c:pt>
                <c:pt idx="1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79-4FB6-92BA-364EAA151EAA}"/>
            </c:ext>
          </c:extLst>
        </c:ser>
        <c:ser>
          <c:idx val="17"/>
          <c:order val="17"/>
          <c:tx>
            <c:strRef>
              <c:f>'4. Summary Tracking'!$AN$3</c:f>
              <c:strCache>
                <c:ptCount val="1"/>
                <c:pt idx="0">
                  <c:v>PathInOperations_AC(SUM)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Tracking'!$AN$4:$AN$43</c15:sqref>
                  </c15:fullRef>
                </c:ext>
              </c:extLst>
              <c:f>'4. Summary Tracking'!$AN$23:$AN$40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38</c:v>
                </c:pt>
                <c:pt idx="14">
                  <c:v>64</c:v>
                </c:pt>
                <c:pt idx="15">
                  <c:v>83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79-4FB6-92BA-364EAA15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79-4FB6-92BA-364EAA151EA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79-4FB6-92BA-364EAA151E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79-4FB6-92BA-364EAA151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79-4FB6-92BA-364EAA151E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79-4FB6-92BA-364EAA151E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79-4FB6-92BA-364EAA151E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79-4FB6-92BA-364EAA151E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79-4FB6-92BA-364EAA151E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79-4FB6-92BA-364EAA151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79-4FB6-92BA-364EAA151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79-4FB6-92BA-364EAA151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79-4FB6-92BA-364EAA151EA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979-4FB6-92BA-364EAA151EA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79-4FB6-92BA-364EAA151EA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79-4FB6-92BA-364EAA151EA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79-4FB6-92BA-364EAA151EAA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'4. Summary Tracking'!$H$3</c:f>
              <c:strCache>
                <c:ptCount val="1"/>
                <c:pt idx="0">
                  <c:v>TechnicalSiteSurvey_AC(SUM)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Tracking'!$H$4:$H$43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16</c:v>
                </c:pt>
                <c:pt idx="24">
                  <c:v>27</c:v>
                </c:pt>
                <c:pt idx="25">
                  <c:v>40</c:v>
                </c:pt>
                <c:pt idx="26">
                  <c:v>66</c:v>
                </c:pt>
                <c:pt idx="27">
                  <c:v>85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391-44FF-8DA5-C515E438C236}"/>
            </c:ext>
          </c:extLst>
        </c:ser>
        <c:ser>
          <c:idx val="3"/>
          <c:order val="3"/>
          <c:tx>
            <c:strRef>
              <c:f>'4. Summary Tracking'!$L$3</c:f>
              <c:strCache>
                <c:ptCount val="1"/>
                <c:pt idx="0">
                  <c:v>PathEngineeringDocument_AC(SUM)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Tracking'!$L$4:$L$43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9</c:v>
                </c:pt>
                <c:pt idx="25">
                  <c:v>18</c:v>
                </c:pt>
                <c:pt idx="26">
                  <c:v>30</c:v>
                </c:pt>
                <c:pt idx="27">
                  <c:v>47</c:v>
                </c:pt>
                <c:pt idx="28">
                  <c:v>67</c:v>
                </c:pt>
                <c:pt idx="29">
                  <c:v>86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391-44FF-8DA5-C515E438C236}"/>
            </c:ext>
          </c:extLst>
        </c:ser>
        <c:ser>
          <c:idx val="5"/>
          <c:order val="5"/>
          <c:tx>
            <c:strRef>
              <c:f>'4. Summary Tracking'!$P$3</c:f>
              <c:strCache>
                <c:ptCount val="1"/>
                <c:pt idx="0">
                  <c:v>PathConstructionWorkOrder_AC(SUM)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Tracking'!$P$4:$P$43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11</c:v>
                </c:pt>
                <c:pt idx="26">
                  <c:v>21</c:v>
                </c:pt>
                <c:pt idx="27">
                  <c:v>29</c:v>
                </c:pt>
                <c:pt idx="28">
                  <c:v>45</c:v>
                </c:pt>
                <c:pt idx="29">
                  <c:v>67</c:v>
                </c:pt>
                <c:pt idx="30">
                  <c:v>86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91-44FF-8DA5-C515E438C236}"/>
            </c:ext>
          </c:extLst>
        </c:ser>
        <c:ser>
          <c:idx val="7"/>
          <c:order val="7"/>
          <c:tx>
            <c:strRef>
              <c:f>'4. Summary Tracking'!$T$3</c:f>
              <c:strCache>
                <c:ptCount val="1"/>
                <c:pt idx="0">
                  <c:v>CivilWorks_AC(SUM)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Tracking'!$T$4:$T$43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13</c:v>
                </c:pt>
                <c:pt idx="27">
                  <c:v>22</c:v>
                </c:pt>
                <c:pt idx="28">
                  <c:v>38</c:v>
                </c:pt>
                <c:pt idx="29">
                  <c:v>53</c:v>
                </c:pt>
                <c:pt idx="30">
                  <c:v>70</c:v>
                </c:pt>
                <c:pt idx="31">
                  <c:v>91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91-44FF-8DA5-C515E438C236}"/>
            </c:ext>
          </c:extLst>
        </c:ser>
        <c:ser>
          <c:idx val="9"/>
          <c:order val="9"/>
          <c:tx>
            <c:strRef>
              <c:f>'4. Summary Tracking'!$X$3</c:f>
              <c:strCache>
                <c:ptCount val="1"/>
                <c:pt idx="0">
                  <c:v>MechanicalWorks_AC(SUM)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Tracking'!$X$4:$X$43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26</c:v>
                </c:pt>
                <c:pt idx="29">
                  <c:v>38</c:v>
                </c:pt>
                <c:pt idx="30">
                  <c:v>60</c:v>
                </c:pt>
                <c:pt idx="31">
                  <c:v>76</c:v>
                </c:pt>
                <c:pt idx="32">
                  <c:v>92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91-44FF-8DA5-C515E438C236}"/>
            </c:ext>
          </c:extLst>
        </c:ser>
        <c:ser>
          <c:idx val="11"/>
          <c:order val="11"/>
          <c:tx>
            <c:strRef>
              <c:f>'4. Summary Tracking'!$AB$3</c:f>
              <c:strCache>
                <c:ptCount val="1"/>
                <c:pt idx="0">
                  <c:v>CablingWorks_AC(SUM)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Tracking'!$AB$4:$AB$43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16</c:v>
                </c:pt>
                <c:pt idx="29">
                  <c:v>27</c:v>
                </c:pt>
                <c:pt idx="30">
                  <c:v>40</c:v>
                </c:pt>
                <c:pt idx="31">
                  <c:v>64</c:v>
                </c:pt>
                <c:pt idx="32">
                  <c:v>80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91-44FF-8DA5-C515E438C236}"/>
            </c:ext>
          </c:extLst>
        </c:ser>
        <c:ser>
          <c:idx val="13"/>
          <c:order val="13"/>
          <c:tx>
            <c:strRef>
              <c:f>'4. Summary Tracking'!$AF$3</c:f>
              <c:strCache>
                <c:ptCount val="1"/>
                <c:pt idx="0">
                  <c:v>ConstructionAcceptance_AC(SUM)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Tracking'!$AF$4:$AF$43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14</c:v>
                </c:pt>
                <c:pt idx="29">
                  <c:v>20</c:v>
                </c:pt>
                <c:pt idx="30">
                  <c:v>37</c:v>
                </c:pt>
                <c:pt idx="31">
                  <c:v>58</c:v>
                </c:pt>
                <c:pt idx="32">
                  <c:v>72</c:v>
                </c:pt>
                <c:pt idx="33">
                  <c:v>91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91-44FF-8DA5-C515E438C236}"/>
            </c:ext>
          </c:extLst>
        </c:ser>
        <c:ser>
          <c:idx val="15"/>
          <c:order val="15"/>
          <c:tx>
            <c:strRef>
              <c:f>'4. Summary Tracking'!$AJ$3</c:f>
              <c:strCache>
                <c:ptCount val="1"/>
                <c:pt idx="0">
                  <c:v>ReadyForOperation_AC(SUM)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Tracking'!$AJ$4:$AJ$43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8</c:v>
                </c:pt>
                <c:pt idx="29">
                  <c:v>18</c:v>
                </c:pt>
                <c:pt idx="30">
                  <c:v>28</c:v>
                </c:pt>
                <c:pt idx="31">
                  <c:v>41</c:v>
                </c:pt>
                <c:pt idx="32">
                  <c:v>67</c:v>
                </c:pt>
                <c:pt idx="33">
                  <c:v>86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91-44FF-8DA5-C515E438C236}"/>
            </c:ext>
          </c:extLst>
        </c:ser>
        <c:ser>
          <c:idx val="17"/>
          <c:order val="17"/>
          <c:tx>
            <c:strRef>
              <c:f>'4. Summary Tracking'!$AN$3</c:f>
              <c:strCache>
                <c:ptCount val="1"/>
                <c:pt idx="0">
                  <c:v>PathInOperations_AC(SUM)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'4. Summary Tracking'!$AN$4:$AN$43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16</c:v>
                </c:pt>
                <c:pt idx="31">
                  <c:v>26</c:v>
                </c:pt>
                <c:pt idx="32">
                  <c:v>38</c:v>
                </c:pt>
                <c:pt idx="33">
                  <c:v>64</c:v>
                </c:pt>
                <c:pt idx="34">
                  <c:v>83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91-44FF-8DA5-C515E438C2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'4. Summary Tracking'!$F$4:$F$43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16</c:v>
                      </c:pt>
                      <c:pt idx="24">
                        <c:v>38</c:v>
                      </c:pt>
                      <c:pt idx="25">
                        <c:v>51</c:v>
                      </c:pt>
                      <c:pt idx="26">
                        <c:v>67</c:v>
                      </c:pt>
                      <c:pt idx="27">
                        <c:v>86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1-44FF-8DA5-C515E438C2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Tracking'!$J$4:$J$43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16</c:v>
                      </c:pt>
                      <c:pt idx="26">
                        <c:v>26</c:v>
                      </c:pt>
                      <c:pt idx="27">
                        <c:v>38</c:v>
                      </c:pt>
                      <c:pt idx="28">
                        <c:v>67</c:v>
                      </c:pt>
                      <c:pt idx="29">
                        <c:v>86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1-44FF-8DA5-C515E438C2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Tracking'!$N$4:$N$43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16</c:v>
                      </c:pt>
                      <c:pt idx="26">
                        <c:v>26</c:v>
                      </c:pt>
                      <c:pt idx="27">
                        <c:v>38</c:v>
                      </c:pt>
                      <c:pt idx="28">
                        <c:v>51</c:v>
                      </c:pt>
                      <c:pt idx="29">
                        <c:v>67</c:v>
                      </c:pt>
                      <c:pt idx="30">
                        <c:v>86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1-44FF-8DA5-C515E438C2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Tracking'!$R$4:$R$43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16</c:v>
                      </c:pt>
                      <c:pt idx="29">
                        <c:v>26</c:v>
                      </c:pt>
                      <c:pt idx="30">
                        <c:v>38</c:v>
                      </c:pt>
                      <c:pt idx="31">
                        <c:v>51</c:v>
                      </c:pt>
                      <c:pt idx="32">
                        <c:v>67</c:v>
                      </c:pt>
                      <c:pt idx="33">
                        <c:v>86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91-44FF-8DA5-C515E438C2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Tracking'!$V$4:$V$43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16</c:v>
                      </c:pt>
                      <c:pt idx="31">
                        <c:v>26</c:v>
                      </c:pt>
                      <c:pt idx="32">
                        <c:v>38</c:v>
                      </c:pt>
                      <c:pt idx="33">
                        <c:v>67</c:v>
                      </c:pt>
                      <c:pt idx="34">
                        <c:v>86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91-44FF-8DA5-C515E438C2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Tracking'!$Z$4:$Z$43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26</c:v>
                      </c:pt>
                      <c:pt idx="33">
                        <c:v>38</c:v>
                      </c:pt>
                      <c:pt idx="34">
                        <c:v>67</c:v>
                      </c:pt>
                      <c:pt idx="35">
                        <c:v>86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91-44FF-8DA5-C515E438C2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Tracking'!$AD$4:$AD$43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26</c:v>
                      </c:pt>
                      <c:pt idx="33">
                        <c:v>38</c:v>
                      </c:pt>
                      <c:pt idx="34">
                        <c:v>51</c:v>
                      </c:pt>
                      <c:pt idx="35">
                        <c:v>67</c:v>
                      </c:pt>
                      <c:pt idx="36">
                        <c:v>86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91-44FF-8DA5-C515E438C2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Tracking'!$AH$4:$AH$43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2">
                        <c:v>16</c:v>
                      </c:pt>
                      <c:pt idx="33">
                        <c:v>26</c:v>
                      </c:pt>
                      <c:pt idx="34">
                        <c:v>38</c:v>
                      </c:pt>
                      <c:pt idx="35">
                        <c:v>67</c:v>
                      </c:pt>
                      <c:pt idx="36">
                        <c:v>86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91-44FF-8DA5-C515E438C2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Tracking'!$AL$4:$AL$43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16</c:v>
                      </c:pt>
                      <c:pt idx="34">
                        <c:v>26</c:v>
                      </c:pt>
                      <c:pt idx="35">
                        <c:v>38</c:v>
                      </c:pt>
                      <c:pt idx="36">
                        <c:v>51</c:v>
                      </c:pt>
                      <c:pt idx="37">
                        <c:v>67</c:v>
                      </c:pt>
                      <c:pt idx="38">
                        <c:v>86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91-44FF-8DA5-C515E438C236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'4. Summary Tracking'!$F$3</c:f>
              <c:strCache>
                <c:ptCount val="1"/>
                <c:pt idx="0">
                  <c:v>TechnicalSiteSurvey_BL(SUM)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Tracking'!$F$4:$F$43</c15:sqref>
                  </c15:fullRef>
                </c:ext>
              </c:extLst>
              <c:f>'4. Summary Tracking'!$F$23:$F$40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  <c:pt idx="5">
                  <c:v>38</c:v>
                </c:pt>
                <c:pt idx="6">
                  <c:v>51</c:v>
                </c:pt>
                <c:pt idx="7">
                  <c:v>67</c:v>
                </c:pt>
                <c:pt idx="8">
                  <c:v>86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9D6-4947-B653-71FC14E5D1E1}"/>
            </c:ext>
          </c:extLst>
        </c:ser>
        <c:ser>
          <c:idx val="2"/>
          <c:order val="2"/>
          <c:tx>
            <c:strRef>
              <c:f>'4. Summary Tracking'!$J$3</c:f>
              <c:strCache>
                <c:ptCount val="1"/>
                <c:pt idx="0">
                  <c:v>PathEngineeringDocument_BL(SUM)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Tracking'!$J$4:$J$43</c15:sqref>
                  </c15:fullRef>
                </c:ext>
              </c:extLst>
              <c:f>'4. Summary Tracking'!$J$23:$J$40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67</c:v>
                </c:pt>
                <c:pt idx="10">
                  <c:v>86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9D6-4947-B653-71FC14E5D1E1}"/>
            </c:ext>
          </c:extLst>
        </c:ser>
        <c:ser>
          <c:idx val="4"/>
          <c:order val="4"/>
          <c:tx>
            <c:strRef>
              <c:f>'4. Summary Tracking'!$N$3</c:f>
              <c:strCache>
                <c:ptCount val="1"/>
                <c:pt idx="0">
                  <c:v>PathConstructionWorkOrder_BL(SUM)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Tracking'!$N$4:$N$43</c15:sqref>
                  </c15:fullRef>
                </c:ext>
              </c:extLst>
              <c:f>'4. Summary Tracking'!$N$23:$N$40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51</c:v>
                </c:pt>
                <c:pt idx="10">
                  <c:v>67</c:v>
                </c:pt>
                <c:pt idx="11">
                  <c:v>86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6-4947-B653-71FC14E5D1E1}"/>
            </c:ext>
          </c:extLst>
        </c:ser>
        <c:ser>
          <c:idx val="6"/>
          <c:order val="6"/>
          <c:tx>
            <c:strRef>
              <c:f>'4. Summary Tracking'!$R$3</c:f>
              <c:strCache>
                <c:ptCount val="1"/>
                <c:pt idx="0">
                  <c:v>CivilWorks_BL(SUM)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Tracking'!$R$4:$R$43</c15:sqref>
                  </c15:fullRef>
                </c:ext>
              </c:extLst>
              <c:f>'4. Summary Tracking'!$R$23:$R$40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16</c:v>
                </c:pt>
                <c:pt idx="10">
                  <c:v>26</c:v>
                </c:pt>
                <c:pt idx="11">
                  <c:v>38</c:v>
                </c:pt>
                <c:pt idx="12">
                  <c:v>51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6-4947-B653-71FC14E5D1E1}"/>
            </c:ext>
          </c:extLst>
        </c:ser>
        <c:ser>
          <c:idx val="8"/>
          <c:order val="8"/>
          <c:tx>
            <c:strRef>
              <c:f>'4. Summary Tracking'!$V$3</c:f>
              <c:strCache>
                <c:ptCount val="1"/>
                <c:pt idx="0">
                  <c:v>MechanicalWorks_BL(SUM)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Tracking'!$V$4:$V$43</c15:sqref>
                  </c15:fullRef>
                </c:ext>
              </c:extLst>
              <c:f>'4. Summary Tracking'!$V$23:$V$40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38</c:v>
                </c:pt>
                <c:pt idx="14">
                  <c:v>67</c:v>
                </c:pt>
                <c:pt idx="15">
                  <c:v>86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6-4947-B653-71FC14E5D1E1}"/>
            </c:ext>
          </c:extLst>
        </c:ser>
        <c:ser>
          <c:idx val="10"/>
          <c:order val="10"/>
          <c:tx>
            <c:strRef>
              <c:f>'4. Summary Tracking'!$Z$3</c:f>
              <c:strCache>
                <c:ptCount val="1"/>
                <c:pt idx="0">
                  <c:v>CablingWorks_BL(SUM)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Tracking'!$Z$4:$Z$43</c15:sqref>
                  </c15:fullRef>
                </c:ext>
              </c:extLst>
              <c:f>'4. Summary Tracking'!$Z$23:$Z$40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67</c:v>
                </c:pt>
                <c:pt idx="16">
                  <c:v>86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D6-4947-B653-71FC14E5D1E1}"/>
            </c:ext>
          </c:extLst>
        </c:ser>
        <c:ser>
          <c:idx val="12"/>
          <c:order val="12"/>
          <c:tx>
            <c:strRef>
              <c:f>'4. Summary Tracking'!$AD$3</c:f>
              <c:strCache>
                <c:ptCount val="1"/>
                <c:pt idx="0">
                  <c:v>ConstructionAcceptance_BL(SUM)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Tracking'!$AD$4:$AD$43</c15:sqref>
                  </c15:fullRef>
                </c:ext>
              </c:extLst>
              <c:f>'4. Summary Tracking'!$AD$23:$AD$40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51</c:v>
                </c:pt>
                <c:pt idx="16">
                  <c:v>67</c:v>
                </c:pt>
                <c:pt idx="1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D6-4947-B653-71FC14E5D1E1}"/>
            </c:ext>
          </c:extLst>
        </c:ser>
        <c:ser>
          <c:idx val="14"/>
          <c:order val="14"/>
          <c:tx>
            <c:strRef>
              <c:f>'4. Summary Tracking'!$AH$3</c:f>
              <c:strCache>
                <c:ptCount val="1"/>
                <c:pt idx="0">
                  <c:v>ReadyForOperation_BL(SUM)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Tracking'!$AH$4:$AH$43</c15:sqref>
                  </c15:fullRef>
                </c:ext>
              </c:extLst>
              <c:f>'4. Summary Tracking'!$AH$23:$AH$40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26</c:v>
                </c:pt>
                <c:pt idx="15">
                  <c:v>38</c:v>
                </c:pt>
                <c:pt idx="16">
                  <c:v>67</c:v>
                </c:pt>
                <c:pt idx="1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D6-4947-B653-71FC14E5D1E1}"/>
            </c:ext>
          </c:extLst>
        </c:ser>
        <c:ser>
          <c:idx val="16"/>
          <c:order val="16"/>
          <c:tx>
            <c:strRef>
              <c:f>'4. Summary Tracking'!$AL$3</c:f>
              <c:strCache>
                <c:ptCount val="1"/>
                <c:pt idx="0">
                  <c:v>PathInOperations_BL(SUM)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Tracking'!$AL$4:$AL$43</c15:sqref>
                  </c15:fullRef>
                </c:ext>
              </c:extLst>
              <c:f>'4. Summary Tracking'!$AL$23:$AL$40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26</c:v>
                </c:pt>
                <c:pt idx="16">
                  <c:v>38</c:v>
                </c:pt>
                <c:pt idx="1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D6-4947-B653-71FC14E5D1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9D6-4947-B653-71FC14E5D1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D6-4947-B653-71FC14E5D1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9D6-4947-B653-71FC14E5D1E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D6-4947-B653-71FC14E5D1E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9D6-4947-B653-71FC14E5D1E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9D6-4947-B653-71FC14E5D1E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D6-4947-B653-71FC14E5D1E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9D6-4947-B653-71FC14E5D1E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9D6-4947-B653-71FC14E5D1E1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'4. Summary Tracking'!$J$3</c:f>
              <c:strCache>
                <c:ptCount val="1"/>
                <c:pt idx="0">
                  <c:v>PathEngineeringDocument_BL(SUM)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Tracking'!$J$4:$J$43</c15:sqref>
                  </c15:fullRef>
                </c:ext>
              </c:extLst>
              <c:f>'4. Summary Tracking'!$J$23:$J$40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67</c:v>
                </c:pt>
                <c:pt idx="10">
                  <c:v>86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3E3-49A9-8940-BBD0BC26ECF7}"/>
            </c:ext>
          </c:extLst>
        </c:ser>
        <c:ser>
          <c:idx val="3"/>
          <c:order val="3"/>
          <c:tx>
            <c:strRef>
              <c:f>'4. Summary Tracking'!$L$3</c:f>
              <c:strCache>
                <c:ptCount val="1"/>
                <c:pt idx="0">
                  <c:v>PathEngineeringDocument_AC(SUM)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Tracking'!$L$4:$L$43</c15:sqref>
                  </c15:fullRef>
                </c:ext>
              </c:extLst>
              <c:f>'4. Summary Tracking'!$L$23:$L$40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18</c:v>
                </c:pt>
                <c:pt idx="7">
                  <c:v>30</c:v>
                </c:pt>
                <c:pt idx="8">
                  <c:v>47</c:v>
                </c:pt>
                <c:pt idx="9">
                  <c:v>67</c:v>
                </c:pt>
                <c:pt idx="10">
                  <c:v>86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3E3-49A9-8940-BBD0BC26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E3-49A9-8940-BBD0BC26ECF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E3-49A9-8940-BBD0BC26EC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E3-49A9-8940-BBD0BC26EC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E3-49A9-8940-BBD0BC26EC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E3-49A9-8940-BBD0BC26EC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E3-49A9-8940-BBD0BC26ECF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3E3-49A9-8940-BBD0BC26ECF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3E3-49A9-8940-BBD0BC26ECF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3E3-49A9-8940-BBD0BC26ECF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E3-49A9-8940-BBD0BC26ECF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E3-49A9-8940-BBD0BC26ECF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E3-49A9-8940-BBD0BC26ECF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3E3-49A9-8940-BBD0BC26ECF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3E3-49A9-8940-BBD0BC26ECF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3E3-49A9-8940-BBD0BC26ECF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3E3-49A9-8940-BBD0BC26ECF7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'4. Summary Tracking'!$N$3</c:f>
              <c:strCache>
                <c:ptCount val="1"/>
                <c:pt idx="0">
                  <c:v>PathConstructionWorkOrder_BL(SUM)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Tracking'!$N$4:$N$43</c15:sqref>
                  </c15:fullRef>
                </c:ext>
              </c:extLst>
              <c:f>'4. Summary Tracking'!$N$23:$N$40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51</c:v>
                </c:pt>
                <c:pt idx="10">
                  <c:v>67</c:v>
                </c:pt>
                <c:pt idx="11">
                  <c:v>86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D-4BD3-8F1F-77F4302B1AB6}"/>
            </c:ext>
          </c:extLst>
        </c:ser>
        <c:ser>
          <c:idx val="5"/>
          <c:order val="5"/>
          <c:tx>
            <c:strRef>
              <c:f>'4. Summary Tracking'!$P$3</c:f>
              <c:strCache>
                <c:ptCount val="1"/>
                <c:pt idx="0">
                  <c:v>PathConstructionWorkOrder_AC(SUM)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Tracking'!$P$4:$P$43</c15:sqref>
                  </c15:fullRef>
                </c:ext>
              </c:extLst>
              <c:f>'4. Summary Tracking'!$P$23:$P$40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11</c:v>
                </c:pt>
                <c:pt idx="7">
                  <c:v>21</c:v>
                </c:pt>
                <c:pt idx="8">
                  <c:v>29</c:v>
                </c:pt>
                <c:pt idx="9">
                  <c:v>45</c:v>
                </c:pt>
                <c:pt idx="10">
                  <c:v>67</c:v>
                </c:pt>
                <c:pt idx="11">
                  <c:v>86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D-4BD3-8F1F-77F4302B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0D-4BD3-8F1F-77F4302B1AB6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0D-4BD3-8F1F-77F4302B1A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0D-4BD3-8F1F-77F4302B1A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0D-4BD3-8F1F-77F4302B1A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0D-4BD3-8F1F-77F4302B1A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0D-4BD3-8F1F-77F4302B1A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0D-4BD3-8F1F-77F4302B1A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0D-4BD3-8F1F-77F4302B1A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0D-4BD3-8F1F-77F4302B1A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0D-4BD3-8F1F-77F4302B1AB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0D-4BD3-8F1F-77F4302B1A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40D-4BD3-8F1F-77F4302B1A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0D-4BD3-8F1F-77F4302B1A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40D-4BD3-8F1F-77F4302B1A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40D-4BD3-8F1F-77F4302B1A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0D-4BD3-8F1F-77F4302B1AB6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'4. Summary Tracking'!$R$3</c:f>
              <c:strCache>
                <c:ptCount val="1"/>
                <c:pt idx="0">
                  <c:v>CivilWorks_BL(SUM)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Tracking'!$R$4:$R$43</c15:sqref>
                  </c15:fullRef>
                </c:ext>
              </c:extLst>
              <c:f>'4. Summary Tracking'!$R$23:$R$40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16</c:v>
                </c:pt>
                <c:pt idx="10">
                  <c:v>26</c:v>
                </c:pt>
                <c:pt idx="11">
                  <c:v>38</c:v>
                </c:pt>
                <c:pt idx="12">
                  <c:v>51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61-4E65-AB69-CB052534398B}"/>
            </c:ext>
          </c:extLst>
        </c:ser>
        <c:ser>
          <c:idx val="7"/>
          <c:order val="7"/>
          <c:tx>
            <c:strRef>
              <c:f>'4. Summary Tracking'!$T$3</c:f>
              <c:strCache>
                <c:ptCount val="1"/>
                <c:pt idx="0">
                  <c:v>CivilWorks_AC(SUM)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Tracking'!$T$4:$T$43</c15:sqref>
                  </c15:fullRef>
                </c:ext>
              </c:extLst>
              <c:f>'4. Summary Tracking'!$T$23:$T$40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22</c:v>
                </c:pt>
                <c:pt idx="9">
                  <c:v>38</c:v>
                </c:pt>
                <c:pt idx="10">
                  <c:v>53</c:v>
                </c:pt>
                <c:pt idx="11">
                  <c:v>70</c:v>
                </c:pt>
                <c:pt idx="12">
                  <c:v>91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61-4E65-AB69-CB052534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61-4E65-AB69-CB052534398B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61-4E65-AB69-CB05253439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61-4E65-AB69-CB05253439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61-4E65-AB69-CB05253439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461-4E65-AB69-CB05253439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61-4E65-AB69-CB052534398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61-4E65-AB69-CB052534398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1-4E65-AB69-CB052534398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1-4E65-AB69-CB052534398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1-4E65-AB69-CB052534398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1-4E65-AB69-CB052534398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1-4E65-AB69-CB052534398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1-4E65-AB69-CB052534398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1-4E65-AB69-CB052534398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1-4E65-AB69-CB052534398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1-4E65-AB69-CB052534398B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'4. Summary Tracking'!$V$3</c:f>
              <c:strCache>
                <c:ptCount val="1"/>
                <c:pt idx="0">
                  <c:v>MechanicalWorks_BL(SUM)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Tracking'!$V$4:$V$43</c15:sqref>
                  </c15:fullRef>
                </c:ext>
              </c:extLst>
              <c:f>'4. Summary Tracking'!$V$23:$V$40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38</c:v>
                </c:pt>
                <c:pt idx="14">
                  <c:v>67</c:v>
                </c:pt>
                <c:pt idx="15">
                  <c:v>86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22-4253-BEFF-33922D8481FD}"/>
            </c:ext>
          </c:extLst>
        </c:ser>
        <c:ser>
          <c:idx val="9"/>
          <c:order val="9"/>
          <c:tx>
            <c:strRef>
              <c:f>'4. Summary Tracking'!$X$3</c:f>
              <c:strCache>
                <c:ptCount val="1"/>
                <c:pt idx="0">
                  <c:v>MechanicalWorks_AC(SUM)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Tracking'!$X$4:$X$43</c15:sqref>
                  </c15:fullRef>
                </c:ext>
              </c:extLst>
              <c:f>'4. Summary Tracking'!$X$23:$X$40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15</c:v>
                </c:pt>
                <c:pt idx="9">
                  <c:v>26</c:v>
                </c:pt>
                <c:pt idx="10">
                  <c:v>38</c:v>
                </c:pt>
                <c:pt idx="11">
                  <c:v>60</c:v>
                </c:pt>
                <c:pt idx="12">
                  <c:v>76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22-4253-BEFF-33922D84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D22-4253-BEFF-33922D8481FD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22-4253-BEFF-33922D8481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22-4253-BEFF-33922D8481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22-4253-BEFF-33922D8481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22-4253-BEFF-33922D8481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22-4253-BEFF-33922D8481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D22-4253-BEFF-33922D8481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22-4253-BEFF-33922D8481F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D22-4253-BEFF-33922D8481F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D22-4253-BEFF-33922D8481F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D22-4253-BEFF-33922D8481F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D22-4253-BEFF-33922D8481F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D22-4253-BEFF-33922D8481F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D22-4253-BEFF-33922D8481F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D22-4253-BEFF-33922D8481F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D22-4253-BEFF-33922D8481FD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'4. Summary Tracking'!$Z$3</c:f>
              <c:strCache>
                <c:ptCount val="1"/>
                <c:pt idx="0">
                  <c:v>CablingWorks_BL(SUM)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Tracking'!$Z$4:$Z$43</c15:sqref>
                  </c15:fullRef>
                </c:ext>
              </c:extLst>
              <c:f>'4. Summary Tracking'!$Z$23:$Z$40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67</c:v>
                </c:pt>
                <c:pt idx="16">
                  <c:v>86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9C-4664-9E7B-37271A4B8D2C}"/>
            </c:ext>
          </c:extLst>
        </c:ser>
        <c:ser>
          <c:idx val="11"/>
          <c:order val="11"/>
          <c:tx>
            <c:strRef>
              <c:f>'4. Summary Tracking'!$AB$3</c:f>
              <c:strCache>
                <c:ptCount val="1"/>
                <c:pt idx="0">
                  <c:v>CablingWorks_AC(SUM)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Tracking'!$AB$4:$AB$43</c15:sqref>
                  </c15:fullRef>
                </c:ext>
              </c:extLst>
              <c:f>'4. Summary Tracking'!$AB$23:$AB$40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16</c:v>
                </c:pt>
                <c:pt idx="10">
                  <c:v>27</c:v>
                </c:pt>
                <c:pt idx="11">
                  <c:v>40</c:v>
                </c:pt>
                <c:pt idx="12">
                  <c:v>64</c:v>
                </c:pt>
                <c:pt idx="13">
                  <c:v>80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9C-4664-9E7B-37271A4B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9C-4664-9E7B-37271A4B8D2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9C-4664-9E7B-37271A4B8D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9C-4664-9E7B-37271A4B8D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9C-4664-9E7B-37271A4B8D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9C-4664-9E7B-37271A4B8D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9C-4664-9E7B-37271A4B8D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9C-4664-9E7B-37271A4B8D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9C-4664-9E7B-37271A4B8D2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F9C-4664-9E7B-37271A4B8D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F9C-4664-9E7B-37271A4B8D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9C-4664-9E7B-37271A4B8D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9C-4664-9E7B-37271A4B8D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9C-4664-9E7B-37271A4B8D2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9C-4664-9E7B-37271A4B8D2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F9C-4664-9E7B-37271A4B8D2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F9C-4664-9E7B-37271A4B8D2C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'4. Summary Tracking'!$AD$3</c:f>
              <c:strCache>
                <c:ptCount val="1"/>
                <c:pt idx="0">
                  <c:v>ConstructionAcceptance_BL(SUM)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Tracking'!$AD$4:$AD$43</c15:sqref>
                  </c15:fullRef>
                </c:ext>
              </c:extLst>
              <c:f>'4. Summary Tracking'!$AD$23:$AD$40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51</c:v>
                </c:pt>
                <c:pt idx="16">
                  <c:v>67</c:v>
                </c:pt>
                <c:pt idx="1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FF-48D4-A501-1DC8462247AE}"/>
            </c:ext>
          </c:extLst>
        </c:ser>
        <c:ser>
          <c:idx val="13"/>
          <c:order val="13"/>
          <c:tx>
            <c:strRef>
              <c:f>'4. Summary Tracking'!$AF$3</c:f>
              <c:strCache>
                <c:ptCount val="1"/>
                <c:pt idx="0">
                  <c:v>ConstructionAcceptance_AC(SUM)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Tracking'!$AF$4:$AF$43</c15:sqref>
                  </c15:fullRef>
                </c:ext>
              </c:extLst>
              <c:f>'4. Summary Tracking'!$AF$23:$AF$40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14</c:v>
                </c:pt>
                <c:pt idx="10">
                  <c:v>20</c:v>
                </c:pt>
                <c:pt idx="11">
                  <c:v>37</c:v>
                </c:pt>
                <c:pt idx="12">
                  <c:v>58</c:v>
                </c:pt>
                <c:pt idx="13">
                  <c:v>72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FF-48D4-A501-1DC84622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FF-48D4-A501-1DC8462247A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FF-48D4-A501-1DC8462247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FF-48D4-A501-1DC8462247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FF-48D4-A501-1DC8462247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FF-48D4-A501-1DC8462247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FF-48D4-A501-1DC8462247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FF-48D4-A501-1DC8462247A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FF-48D4-A501-1DC8462247A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FF-48D4-A501-1DC8462247A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FF-48D4-A501-1DC8462247A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FFF-48D4-A501-1DC8462247A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FF-48D4-A501-1DC8462247A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Tracking'!$AH$3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Tracking'!$AH$4:$AH$43</c15:sqref>
                        </c15:fullRef>
                        <c15:formulaRef>
                          <c15:sqref>'4. Summary Tracking'!$AH$23:$AH$40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16</c:v>
                      </c:pt>
                      <c:pt idx="14">
                        <c:v>26</c:v>
                      </c:pt>
                      <c:pt idx="15">
                        <c:v>38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FFF-48D4-A501-1DC8462247A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Tracking'!$AJ$3</c15:sqref>
                        </c15:formulaRef>
                      </c:ext>
                    </c:extLst>
                    <c:strCache>
                      <c:ptCount val="1"/>
                      <c:pt idx="0">
                        <c:v>ReadyForOperation_AC(SUM)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Tracking'!$AJ$4:$AJ$43</c15:sqref>
                        </c15:fullRef>
                        <c15:formulaRef>
                          <c15:sqref>'4. Summary Tracking'!$AJ$23:$AJ$40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FFF-48D4-A501-1DC8462247A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FFF-48D4-A501-1DC8462247A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FFF-48D4-A501-1DC8462247AE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'4. Summary Tracking'!$AH$3</c:f>
              <c:strCache>
                <c:ptCount val="1"/>
                <c:pt idx="0">
                  <c:v>ReadyForOperation_BL(SUM)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Tracking'!$AH$4:$AH$43</c15:sqref>
                  </c15:fullRef>
                </c:ext>
              </c:extLst>
              <c:f>'4. Summary Tracking'!$AH$23:$AH$40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26</c:v>
                </c:pt>
                <c:pt idx="15">
                  <c:v>38</c:v>
                </c:pt>
                <c:pt idx="16">
                  <c:v>67</c:v>
                </c:pt>
                <c:pt idx="1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76-43C3-B274-9CC7CA9C7ECF}"/>
            </c:ext>
          </c:extLst>
        </c:ser>
        <c:ser>
          <c:idx val="15"/>
          <c:order val="15"/>
          <c:tx>
            <c:strRef>
              <c:f>'4. Summary Tracking'!$AJ$3</c:f>
              <c:strCache>
                <c:ptCount val="1"/>
                <c:pt idx="0">
                  <c:v>ReadyForOperation_AC(SUM)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 Summary Tracking'!$AJ$4:$AJ$43</c15:sqref>
                  </c15:fullRef>
                </c:ext>
              </c:extLst>
              <c:f>'4. Summary Tracking'!$AJ$23:$AJ$40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18</c:v>
                </c:pt>
                <c:pt idx="11">
                  <c:v>28</c:v>
                </c:pt>
                <c:pt idx="12">
                  <c:v>41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76-43C3-B274-9CC7CA9C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00207"/>
        <c:axId val="506817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'4. Summary Tracking'!$F$3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'4. Summary Tracking'!$F$4:$F$43</c15:sqref>
                        </c15:fullRef>
                        <c15:formulaRef>
                          <c15:sqref>'4. Summary Tracking'!$F$23:$F$40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76-43C3-B274-9CC7CA9C7ECF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Tracking'!$H$4:$H$43</c15:sqref>
                        </c15:fullRef>
                        <c15:formulaRef>
                          <c15:sqref>'4. Summary Tracking'!$H$23:$H$40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76-43C3-B274-9CC7CA9C7E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Tracking'!$J$3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Tracking'!$J$4:$J$43</c15:sqref>
                        </c15:fullRef>
                        <c15:formulaRef>
                          <c15:sqref>'4. Summary Tracking'!$J$23:$J$40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76-43C3-B274-9CC7CA9C7E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Tracking'!$L$3</c15:sqref>
                        </c15:formulaRef>
                      </c:ext>
                    </c:extLst>
                    <c:strCache>
                      <c:ptCount val="1"/>
                      <c:pt idx="0">
                        <c:v>PathEngineeringDocument_AC(SUM)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Tracking'!$L$4:$L$43</c15:sqref>
                        </c15:fullRef>
                        <c15:formulaRef>
                          <c15:sqref>'4. Summary Tracking'!$L$23:$L$40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76-43C3-B274-9CC7CA9C7E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Tracking'!$N$3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Tracking'!$N$4:$N$43</c15:sqref>
                        </c15:fullRef>
                        <c15:formulaRef>
                          <c15:sqref>'4. Summary Tracking'!$N$23:$N$40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76-43C3-B274-9CC7CA9C7E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Tracking'!$P$3</c15:sqref>
                        </c15:formulaRef>
                      </c:ext>
                    </c:extLst>
                    <c:strCache>
                      <c:ptCount val="1"/>
                      <c:pt idx="0">
                        <c:v>PathConstructionWorkOrder_AC(SUM)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Tracking'!$P$4:$P$43</c15:sqref>
                        </c15:fullRef>
                        <c15:formulaRef>
                          <c15:sqref>'4. Summary Tracking'!$P$23:$P$40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76-43C3-B274-9CC7CA9C7E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Tracking'!$R$4:$R$43</c15:sqref>
                        </c15:fullRef>
                        <c15:formulaRef>
                          <c15:sqref>'4. Summary Tracking'!$R$23:$R$40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76-43C3-B274-9CC7CA9C7E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Tracking'!$T$4:$T$43</c15:sqref>
                        </c15:fullRef>
                        <c15:formulaRef>
                          <c15:sqref>'4. Summary Tracking'!$T$23:$T$40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76-43C3-B274-9CC7CA9C7E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Tracking'!$V$4:$V$43</c15:sqref>
                        </c15:fullRef>
                        <c15:formulaRef>
                          <c15:sqref>'4. Summary Tracking'!$V$23:$V$40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67</c:v>
                      </c:pt>
                      <c:pt idx="15">
                        <c:v>86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76-43C3-B274-9CC7CA9C7E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Tracking'!$X$4:$X$43</c15:sqref>
                        </c15:fullRef>
                        <c15:formulaRef>
                          <c15:sqref>'4. Summary Tracking'!$X$23:$X$40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76-43C3-B274-9CC7CA9C7E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Tracking'!$Z$3</c15:sqref>
                        </c15:formulaRef>
                      </c:ext>
                    </c:extLst>
                    <c:strCache>
                      <c:ptCount val="1"/>
                      <c:pt idx="0">
                        <c:v>CablingWorks_BL(SUM)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Tracking'!$Z$4:$Z$43</c15:sqref>
                        </c15:fullRef>
                        <c15:formulaRef>
                          <c15:sqref>'4. Summary Tracking'!$Z$23:$Z$40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76-43C3-B274-9CC7CA9C7EC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Tracking'!$AB$3</c15:sqref>
                        </c15:formulaRef>
                      </c:ext>
                    </c:extLst>
                    <c:strCache>
                      <c:ptCount val="1"/>
                      <c:pt idx="0">
                        <c:v>CablingWorks_AC(SUM)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Tracking'!$AB$4:$AB$43</c15:sqref>
                        </c15:fullRef>
                        <c15:formulaRef>
                          <c15:sqref>'4. Summary Tracking'!$AB$23:$AB$40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76-43C3-B274-9CC7CA9C7EC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Tracking'!$AD$4:$AD$43</c15:sqref>
                        </c15:fullRef>
                        <c15:formulaRef>
                          <c15:sqref>'4. Summary Tracking'!$AD$23:$AD$40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A76-43C3-B274-9CC7CA9C7EC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Tracking'!$AF$4:$AF$43</c15:sqref>
                        </c15:fullRef>
                        <c15:formulaRef>
                          <c15:sqref>'4. Summary Tracking'!$AF$23:$AF$40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76-43C3-B274-9CC7CA9C7EC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Tracking'!$AL$3</c15:sqref>
                        </c15:formulaRef>
                      </c:ext>
                    </c:extLst>
                    <c:strCache>
                      <c:ptCount val="1"/>
                      <c:pt idx="0">
                        <c:v>PathInOperations_BL(SUM)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Tracking'!$AL$4:$AL$43</c15:sqref>
                        </c15:fullRef>
                        <c15:formulaRef>
                          <c15:sqref>'4. Summary Tracking'!$AL$23:$AL$40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A76-43C3-B274-9CC7CA9C7EC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'4. Summary Tracking'!$AN$3</c15:sqref>
                        </c15:formulaRef>
                      </c:ext>
                    </c:extLst>
                    <c:strCache>
                      <c:ptCount val="1"/>
                      <c:pt idx="0">
                        <c:v>PathInOperations_AC(SUM)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'4. Summary Tracking'!$AN$4:$AN$43</c15:sqref>
                        </c15:fullRef>
                        <c15:formulaRef>
                          <c15:sqref>'4. Summary Tracking'!$AN$23:$AN$40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A76-43C3-B274-9CC7CA9C7ECF}"/>
                  </c:ext>
                </c:extLst>
              </c15:ser>
            </c15:filteredLineSeries>
          </c:ext>
        </c:extLst>
      </c:lineChart>
      <c:catAx>
        <c:axId val="5503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855"/>
        <c:crosses val="autoZero"/>
        <c:auto val="1"/>
        <c:lblAlgn val="ctr"/>
        <c:lblOffset val="100"/>
        <c:noMultiLvlLbl val="0"/>
      </c:catAx>
      <c:valAx>
        <c:axId val="50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F93BE1-96A6-4250-B76A-45DB828B0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15</xdr:col>
      <xdr:colOff>228600</xdr:colOff>
      <xdr:row>52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A3FA3-9A66-49B4-97EA-3B3E255B3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15</xdr:col>
      <xdr:colOff>228600</xdr:colOff>
      <xdr:row>26</xdr:row>
      <xdr:rowOff>147639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633F8-76D2-4680-8C95-BC022D3D8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15</xdr:col>
      <xdr:colOff>228600</xdr:colOff>
      <xdr:row>78</xdr:row>
      <xdr:rowOff>147639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AF1ABE-D1D3-4F6F-A211-7845C1A10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15</xdr:col>
      <xdr:colOff>228600</xdr:colOff>
      <xdr:row>104</xdr:row>
      <xdr:rowOff>147639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DFC39F-5416-45C7-A38B-D987DBFD4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228600</xdr:colOff>
      <xdr:row>130</xdr:row>
      <xdr:rowOff>147639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A023FB-4498-4F43-9B03-889F8CEC9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15</xdr:col>
      <xdr:colOff>228600</xdr:colOff>
      <xdr:row>156</xdr:row>
      <xdr:rowOff>147639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44AA2D-E891-4AD0-A234-4F5A404FE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15</xdr:col>
      <xdr:colOff>228600</xdr:colOff>
      <xdr:row>182</xdr:row>
      <xdr:rowOff>147639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ADF644-2669-4BF5-B185-F16C311E2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15</xdr:col>
      <xdr:colOff>228600</xdr:colOff>
      <xdr:row>208</xdr:row>
      <xdr:rowOff>147639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69FD9E-3C2A-45D5-BC94-FF8F53A3F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15</xdr:col>
      <xdr:colOff>228600</xdr:colOff>
      <xdr:row>234</xdr:row>
      <xdr:rowOff>147639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F1DB50-FE5B-48A9-9D10-D8ECD3EF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15</xdr:col>
      <xdr:colOff>228600</xdr:colOff>
      <xdr:row>260</xdr:row>
      <xdr:rowOff>147639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1D254E-F0FD-4C14-85C1-71C33B8C7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31</xdr:col>
      <xdr:colOff>228600</xdr:colOff>
      <xdr:row>26</xdr:row>
      <xdr:rowOff>147639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D06D26-CE18-4038-8CA5-73CBCFE3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worx/Documents/_TeleworX/FB/IpT/2019/Project%20Docs/2.%20High-Level%20Planning%20&amp;%20Monitoring/IpT%202020%20Transport%20Project%20High%20Level%20Planning%202019.12.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Teleworx/Facebook/RST%20Support/Runbook/Network%20Monitoring/Network%20Monitoring%20GitHub%20Package/MoE/Functional%20Requirements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ctober Plan (old)"/>
      <sheetName val="DocChangeLog"/>
      <sheetName val="Gantt Chart"/>
      <sheetName val="Streams Description"/>
      <sheetName val="KPIs"/>
      <sheetName val="Design Progress"/>
      <sheetName val="Design Tracking"/>
      <sheetName val="RACI Chart"/>
      <sheetName val="Communications Plan"/>
      <sheetName val="Risk Register"/>
      <sheetName val="ProjectChangeLog"/>
      <sheetName val="Stakeholder Directory"/>
      <sheetName val="TWX Resource Calendar"/>
      <sheetName val="Labor Calendar"/>
      <sheetName val="Design Tracking SummaryOLD"/>
    </sheetNames>
    <sheetDataSet>
      <sheetData sheetId="0" refreshError="1"/>
      <sheetData sheetId="1" refreshError="1"/>
      <sheetData sheetId="2" refreshError="1"/>
      <sheetData sheetId="3">
        <row r="53">
          <cell r="G53">
            <v>115</v>
          </cell>
        </row>
      </sheetData>
      <sheetData sheetId="4" refreshError="1"/>
      <sheetData sheetId="5" refreshError="1"/>
      <sheetData sheetId="6" refreshError="1"/>
      <sheetData sheetId="7">
        <row r="3">
          <cell r="C3">
            <v>590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Revision Control"/>
      <sheetName val="Functional Requirements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9CF94E-B0EF-4519-82EA-EE2796558224}" name="Table_ThreePoint_Estimates" displayName="Table_ThreePoint_Estimates" ref="B9:C19" totalsRowShown="0" headerRowDxfId="2">
  <autoFilter ref="B9:C19" xr:uid="{5DF9C419-FDF9-411C-9468-210481AD086C}"/>
  <tableColumns count="2">
    <tableColumn id="1" xr3:uid="{0D3FFEAF-9492-416F-8B7F-F43D499ECDB9}" name="ID"/>
    <tableColumn id="6" xr3:uid="{599A7482-CC94-42BC-A47C-1A7C57194C63}" name="Expected Duration Estimate" dataDxfId="44">
      <calculatedColumnFormula>(#REF!+4*#REF!+#REF!)/6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D236F9-D10C-401B-837A-B6D07B48EB09}" name="Table_SiteMilestonesTracking" displayName="Table_SiteMilestonesTracking" ref="A2:W102" totalsRowShown="0" headerRowDxfId="1">
  <autoFilter ref="A2:W102" xr:uid="{2DB6B564-80CA-4683-9026-E4463C218CA3}"/>
  <tableColumns count="23">
    <tableColumn id="1" xr3:uid="{255421E9-90A6-4EF9-91D9-773C061A63DD}" name="Path Span"/>
    <tableColumn id="7" xr3:uid="{7672BF5A-4E86-4C1B-907B-443AF2E79B9D}" name="TechnicalPathSurvey_BL" dataDxfId="43"/>
    <tableColumn id="8" xr3:uid="{E5ADF2F3-962F-4E96-9536-78951487E952}" name="TechnicalPathSurvey_AC" dataDxfId="42"/>
    <tableColumn id="9" xr3:uid="{C848A3A4-FB34-4561-9E80-AE360A48FFE1}" name="PathEngineeringDocument_BL" dataDxfId="41">
      <calculatedColumnFormula>Table_SiteMilestonesTracking[[#This Row],[TechnicalPathSurvey_BL]]+t1_SiteSurveyBL+t2_SiteEngineeringDocumentBL</calculatedColumnFormula>
    </tableColumn>
    <tableColumn id="10" xr3:uid="{D4C59FC4-42E3-4DFD-8332-3452EAE97081}" name="PathEngineeringDocument_AC" dataDxfId="40"/>
    <tableColumn id="11" xr3:uid="{46B4CE56-1E14-4D20-AD1E-3D7E71D823E3}" name="PathConstructionWorkOrder_BL" dataDxfId="39">
      <calculatedColumnFormula>Table_SiteMilestonesTracking[[#This Row],[PathEngineeringDocument_BL]]+t3_SiteConstructionWorkOrderBL</calculatedColumnFormula>
    </tableColumn>
    <tableColumn id="12" xr3:uid="{24202E8E-AFE3-48D4-8836-3F97B291B70F}" name="PathConstructionWorkOrder_AC" dataDxfId="38"/>
    <tableColumn id="15" xr3:uid="{99217BD4-CD6E-4A4E-9213-A93F9FB18F25}" name="CivilWorks_BL" dataDxfId="37">
      <calculatedColumnFormula>Table_SiteMilestonesTracking[[#This Row],[PathConstructionWorkOrder_BL]]+t4_CivilWorksBL</calculatedColumnFormula>
    </tableColumn>
    <tableColumn id="16" xr3:uid="{56F0F299-C7FA-47C8-B21A-6E408692BEE8}" name="CivilWorks_AC" dataDxfId="36"/>
    <tableColumn id="13" xr3:uid="{30428BA3-A91D-4E76-8909-EB35B95A4B9D}" name="MechanicalWorks_BL" dataDxfId="35">
      <calculatedColumnFormula>Table_SiteMilestonesTracking[[#This Row],[CivilWorks_BL]]+t5_MechanicalWorksBL</calculatedColumnFormula>
    </tableColumn>
    <tableColumn id="14" xr3:uid="{2203B5D9-33A1-41B3-8AA0-6E527862090A}" name="MechanicalWorks_AC" dataDxfId="34"/>
    <tableColumn id="17" xr3:uid="{D541D912-76F8-46BB-834A-6591E21BBDD6}" name="CablingWorks_BL" dataDxfId="33">
      <calculatedColumnFormula>Table_SiteMilestonesTracking[[#This Row],[MechanicalWorks_BL]]+t6_ElectricalWorksBL</calculatedColumnFormula>
    </tableColumn>
    <tableColumn id="18" xr3:uid="{E67CCE6D-0A76-45FB-836A-07BC453B954B}" name="CablingWorks_AC" dataDxfId="32"/>
    <tableColumn id="19" xr3:uid="{A9485471-C61F-4AFC-B5E4-C66659E2FEBD}" name="ConstructionAcceptance_BL" dataDxfId="31">
      <calculatedColumnFormula>Table_SiteMilestonesTracking[[#This Row],[CablingWorks_BL]]+t7_ConstructionAcceptanceBL</calculatedColumnFormula>
    </tableColumn>
    <tableColumn id="20" xr3:uid="{82A34AE8-894A-45F6-8541-A05964AE8700}" name="ConstructionAcceptance_AC" dataDxfId="30"/>
    <tableColumn id="21" xr3:uid="{CDA83849-857D-4772-8E07-D4A803414310}" name="ReadyForOperation_BL" dataDxfId="29">
      <calculatedColumnFormula>Table_SiteMilestonesTracking[[#This Row],[ConstructionAcceptance_BL]]+t8_ReadyForInstallationBL</calculatedColumnFormula>
    </tableColumn>
    <tableColumn id="22" xr3:uid="{83CF3AEF-C58C-4182-BAB7-88E0C1BBA3B4}" name="ReadyForOperation_AC" dataDxfId="28"/>
    <tableColumn id="24" xr3:uid="{C7A637FF-5A3F-42A8-8D6F-7698C2334855}" name="PathInOperation_BL" dataDxfId="27">
      <calculatedColumnFormula>Table_SiteMilestonesTracking[[#This Row],[ReadyForOperation_BL]]+t9_SiteInOperationsBL</calculatedColumnFormula>
    </tableColumn>
    <tableColumn id="25" xr3:uid="{B5206FEB-AE61-4F6A-A8F8-4B96ACFEF93C}" name="PathInOperation_AC" dataDxfId="26"/>
    <tableColumn id="35" xr3:uid="{52CFE759-5E86-4A83-BA34-ADA03C85A079}" name="E2E_Path_BL" dataDxfId="25">
      <calculatedColumnFormula>Table_SiteMilestonesTracking[[#This Row],[PathInOperation_BL]]-Table_SiteMilestonesTracking[[#This Row],[TechnicalPathSurvey_BL]]</calculatedColumnFormula>
    </tableColumn>
    <tableColumn id="36" xr3:uid="{A3924110-BAE3-4C12-ADDF-1363764D05E7}" name="E2E_Path_AC" dataDxfId="24">
      <calculatedColumnFormula>Table_SiteMilestonesTracking[[#This Row],[PathInOperation_AC]]-Table_SiteMilestonesTracking[[#This Row],[TechnicalPathSurvey_AC]]</calculatedColumnFormula>
    </tableColumn>
    <tableColumn id="37" xr3:uid="{64072D73-1197-493B-AFF7-F8B8C144AB2F}" name="E2E_Site_deltaT" dataDxfId="23">
      <calculatedColumnFormula>Table_SiteMilestonesTracking[[#This Row],[E2E_Path_AC]]-Table_SiteMilestonesTracking[[#This Row],[E2E_Path_BL]]</calculatedColumnFormula>
    </tableColumn>
    <tableColumn id="23" xr3:uid="{4491E556-2F64-4865-903A-070243FC1664}" name="Remar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D3BB7A-652C-4F08-9352-75E0C4A53564}" name="Table_SiteMilestoneTrackingSummary" displayName="Table_SiteMilestoneTrackingSummary" ref="A3:AN43" totalsRowShown="0" headerRowDxfId="0">
  <autoFilter ref="A3:AN43" xr:uid="{52C35267-4CC8-43B0-A8A8-1220D72B8DC2}"/>
  <tableColumns count="40">
    <tableColumn id="1" xr3:uid="{EEE49138-73DD-4EEE-9755-3C8C80EE19C0}" name="Year"/>
    <tableColumn id="2" xr3:uid="{C7AEFE95-4962-4FC7-8243-82C2F382C1F5}" name="Week"/>
    <tableColumn id="3" xr3:uid="{597DE3FC-3176-4A13-BEBD-64FF7791522E}" name="StartDate" dataDxfId="22">
      <calculatedColumnFormula>DATE(Table_SiteMilestoneTrackingSummary[[#This Row],[Year]],1,-2)-WEEKDAY(DATE(Table_SiteMilestoneTrackingSummary[[#This Row],[Year]],1,3))+Table_SiteMilestoneTrackingSummary[[#This Row],[Week]]*7</calculatedColumnFormula>
    </tableColumn>
    <tableColumn id="4" xr3:uid="{4F1FEEF1-7AE5-4288-A353-1615472DB870}" name="EndDate" dataDxfId="21">
      <calculatedColumnFormula>Table_SiteMilestoneTrackingSummary[[#This Row],[StartDate]]+6</calculatedColumnFormula>
    </tableColumn>
    <tableColumn id="5" xr3:uid="{E2FDA870-4A37-405F-8116-C7F086A5BB33}" name="TechnicalSiteSurvey_BL" dataDxfId="20">
      <calculatedColumnFormula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calculatedColumnFormula>
    </tableColumn>
    <tableColumn id="22" xr3:uid="{E5A6B318-92E0-4175-929A-822A15A927F8}" name="TechnicalSiteSurvey_BL(SUM)" dataDxfId="19">
      <calculatedColumnFormula>Table_SiteMilestoneTrackingSummary[[#This Row],[TechnicalSiteSurvey_BL]]+E3</calculatedColumnFormula>
    </tableColumn>
    <tableColumn id="6" xr3:uid="{8F7F71EC-DDFF-49D0-A8AE-89DD60B85A4C}" name="TechnicalSiteSurvey_AC">
      <calculatedColumnFormula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calculatedColumnFormula>
    </tableColumn>
    <tableColumn id="23" xr3:uid="{E265BC05-563F-4E35-8571-2E4A2A58ED88}" name="TechnicalSiteSurvey_AC(SUM)" dataDxfId="18">
      <calculatedColumnFormula>Table_SiteMilestoneTrackingSummary[[#This Row],[TechnicalSiteSurvey_AC]]</calculatedColumnFormula>
    </tableColumn>
    <tableColumn id="7" xr3:uid="{6FE6D290-57B7-4527-94A5-C06FB575841C}" name="PathEngineeringDocument_BL">
      <calculatedColumnFormula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calculatedColumnFormula>
    </tableColumn>
    <tableColumn id="21" xr3:uid="{4BED296E-9372-4C92-B56B-52D45A423104}" name="PathEngineeringDocument_BL(SUM)" dataDxfId="17">
      <calculatedColumnFormula>0+Table_SiteMilestoneTrackingSummary[[#This Row],[PathEngineeringDocument_BL]]</calculatedColumnFormula>
    </tableColumn>
    <tableColumn id="8" xr3:uid="{C88AD7AE-25FF-495D-8508-6E41DDFB67C9}" name="PathEngineeringDocument_AC">
      <calculatedColumnFormula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calculatedColumnFormula>
    </tableColumn>
    <tableColumn id="24" xr3:uid="{5441D576-880C-43B9-8ED6-5F174B01B2D8}" name="PathEngineeringDocument_AC(SUM)" dataDxfId="16"/>
    <tableColumn id="9" xr3:uid="{923CA6A8-B4D0-46AB-8BE3-AF978E9E3FBC}" name="PathConstructionWorkOrder_BL">
      <calculatedColumnFormula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calculatedColumnFormula>
    </tableColumn>
    <tableColumn id="25" xr3:uid="{E4A741BD-4E99-4E27-ADEE-621DF760C9A9}" name="PathConstructionWorkOrder_BL(SUM)" dataDxfId="15"/>
    <tableColumn id="10" xr3:uid="{2AFEC817-78CD-460A-9621-9264DE502379}" name="PathConstructionWorkOrder_AC">
      <calculatedColumnFormula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calculatedColumnFormula>
    </tableColumn>
    <tableColumn id="26" xr3:uid="{8F55DBE0-72B8-46D4-886E-B060E1C8EBF4}" name="PathConstructionWorkOrder_AC(SUM)" dataDxfId="14"/>
    <tableColumn id="13" xr3:uid="{66CA51AC-5438-4BA8-83D6-D4743FFBA752}" name="CivilWorks_BL" dataDxfId="13">
      <calculatedColumnFormula>COUNTIFS(Table_SiteMilestonesTracking[CivilWorks_BL],"&gt;="&amp;Table_SiteMilestoneTrackingSummary[[#This Row],[StartDate]:[StartDate]],Table_SiteMilestonesTracking[CivilWorks_BL],"&lt;"&amp;Table_SiteMilestoneTrackingSummary[[#This Row],[EndDate]:[EndDate]]+1)</calculatedColumnFormula>
    </tableColumn>
    <tableColumn id="27" xr3:uid="{1BBDFC6A-D74E-41C3-90BC-3557B4CFF549}" name="CivilWorks_BL(SUM)" dataDxfId="12"/>
    <tableColumn id="14" xr3:uid="{6A4418FC-EB61-46C6-817C-EE703597E85F}" name="CivilWorks_AC" dataDxfId="11">
      <calculatedColumnFormula>COUNTIFS(Table_SiteMilestonesTracking[CivilWorks_AC],"&gt;="&amp;Table_SiteMilestoneTrackingSummary[[#This Row],[StartDate]:[StartDate]],Table_SiteMilestonesTracking[CivilWorks_AC],"&lt;"&amp;Table_SiteMilestoneTrackingSummary[[#This Row],[EndDate]:[EndDate]]+1)</calculatedColumnFormula>
    </tableColumn>
    <tableColumn id="28" xr3:uid="{3C082214-04AB-4939-B825-F1749D8CFB36}" name="CivilWorks_AC(SUM)" dataDxfId="10"/>
    <tableColumn id="11" xr3:uid="{E62547F3-8DBA-4C3C-8989-FC11846BF4F1}" name="MechanicalWorks_BL">
      <calculatedColumnFormula>COUNTIFS(Table_SiteMilestonesTracking[MechanicalWorks_BL],"&gt;="&amp;Table_SiteMilestoneTrackingSummary[[#This Row],[StartDate]:[StartDate]],Table_SiteMilestonesTracking[MechanicalWorks_BL],"&lt;"&amp;Table_SiteMilestoneTrackingSummary[[#This Row],[EndDate]:[EndDate]]+1)</calculatedColumnFormula>
    </tableColumn>
    <tableColumn id="29" xr3:uid="{A8A07198-9708-486D-BB69-06B2CAE8EB06}" name="MechanicalWorks_BL(SUM)" dataDxfId="9"/>
    <tableColumn id="12" xr3:uid="{95261E23-EDFD-45A5-BEA2-90139A9498F6}" name="MechanicalWorks_AC">
      <calculatedColumnFormula>COUNTIFS(Table_SiteMilestonesTracking[MechanicalWorks_AC],"&gt;="&amp;Table_SiteMilestoneTrackingSummary[[#This Row],[StartDate]:[StartDate]],Table_SiteMilestonesTracking[MechanicalWorks_AC],"&lt;"&amp;Table_SiteMilestoneTrackingSummary[[#This Row],[EndDate]:[EndDate]]+1)</calculatedColumnFormula>
    </tableColumn>
    <tableColumn id="30" xr3:uid="{88EC1BE5-426A-454A-B55B-DB391EAA983C}" name="MechanicalWorks_AC(SUM)" dataDxfId="8"/>
    <tableColumn id="15" xr3:uid="{BF3FE624-3D75-48FD-8785-60077F56EA11}" name="CablingWorks_BL">
      <calculatedColumnFormula>COUNTIFS(Table_SiteMilestonesTracking[CablingWorks_BL],"&gt;="&amp;Table_SiteMilestoneTrackingSummary[[#This Row],[StartDate]:[StartDate]],Table_SiteMilestonesTracking[CablingWorks_BL],"&lt;"&amp;Table_SiteMilestoneTrackingSummary[[#This Row],[EndDate]:[EndDate]]+1)</calculatedColumnFormula>
    </tableColumn>
    <tableColumn id="31" xr3:uid="{21A2AC3F-5D7E-4418-BF01-D224673BF128}" name="CablingWorks_BL(SUM)" dataDxfId="7"/>
    <tableColumn id="16" xr3:uid="{14BF4FB4-53F1-498A-A9E5-10D37373CC81}" name="CablingWorks_AC">
      <calculatedColumnFormula>COUNTIFS(Table_SiteMilestonesTracking[CablingWorks_AC],"&gt;="&amp;Table_SiteMilestoneTrackingSummary[[#This Row],[StartDate]:[StartDate]],Table_SiteMilestonesTracking[CablingWorks_AC],"&lt;"&amp;Table_SiteMilestoneTrackingSummary[[#This Row],[EndDate]:[EndDate]]+1)</calculatedColumnFormula>
    </tableColumn>
    <tableColumn id="32" xr3:uid="{84A244A9-F37B-48ED-B479-E7FCDBED619F}" name="CablingWorks_AC(SUM)" dataDxfId="6"/>
    <tableColumn id="17" xr3:uid="{059F2D39-C8C7-450E-B984-25A4538A4FA6}" name="ConstructionAcceptance_BL">
      <calculatedColumnFormula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calculatedColumnFormula>
    </tableColumn>
    <tableColumn id="33" xr3:uid="{817CBA13-75D5-4F33-9C33-81AAA4F3B393}" name="ConstructionAcceptance_BL(SUM)" dataDxfId="5"/>
    <tableColumn id="18" xr3:uid="{5A666141-08D5-41B0-B92E-AB89903A9849}" name="ConstructionAcceptance_AC">
      <calculatedColumnFormula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calculatedColumnFormula>
    </tableColumn>
    <tableColumn id="34" xr3:uid="{DC51D2CA-2BE4-4FDA-944C-E8F1181E2609}" name="ConstructionAcceptance_AC(SUM)" dataDxfId="4"/>
    <tableColumn id="19" xr3:uid="{D933E27B-F7C1-4DD2-8E8C-08D423D126C5}" name="ReadyForOperation_BL">
      <calculatedColumnFormula>COUNTIFS(Table_SiteMilestonesTracking[ReadyForOperation_BL],"&gt;="&amp;Table_SiteMilestoneTrackingSummary[[#This Row],[StartDate]:[StartDate]],Table_SiteMilestonesTracking[ReadyForOperation_BL],"&lt;"&amp;Table_SiteMilestoneTrackingSummary[[#This Row],[EndDate]:[EndDate]]+1)</calculatedColumnFormula>
    </tableColumn>
    <tableColumn id="35" xr3:uid="{ECFAA915-BCC4-4FD3-92C8-AB3EBCFD29A8}" name="ReadyForOperation_BL(SUM)" dataDxfId="3"/>
    <tableColumn id="20" xr3:uid="{ED95F77C-B65A-4065-AAB5-12F186F965C7}" name="ReadyForOperation_AC">
      <calculatedColumnFormula>COUNTIFS(Table_SiteMilestonesTracking[ReadyForOperation_AC],"&gt;="&amp;Table_SiteMilestoneTrackingSummary[[#This Row],[StartDate]:[StartDate]],Table_SiteMilestonesTracking[ReadyForOperation_AC],"&lt;"&amp;Table_SiteMilestoneTrackingSummary[[#This Row],[EndDate]:[EndDate]]+1)</calculatedColumnFormula>
    </tableColumn>
    <tableColumn id="36" xr3:uid="{5276E006-7C71-44A4-8692-1C47CDAE7F47}" name="ReadyForOperation_AC(SUM)"/>
    <tableColumn id="37" xr3:uid="{D6EE982A-68E5-4541-BBC7-82198C34A2DB}" name="PathInOperations_BL">
      <calculatedColumnFormula>COUNTIFS(Table_SiteMilestonesTracking[PathInOperation_BL],"&gt;="&amp;Table_SiteMilestoneTrackingSummary[[#This Row],[StartDate]:[StartDate]],Table_SiteMilestonesTracking[PathInOperation_BL],"&lt;"&amp;Table_SiteMilestoneTrackingSummary[[#This Row],[EndDate]:[EndDate]]+1)</calculatedColumnFormula>
    </tableColumn>
    <tableColumn id="38" xr3:uid="{890E1444-47D9-41FB-804F-26EB36CF59C9}" name="PathInOperations_BL(SUM)"/>
    <tableColumn id="39" xr3:uid="{01E38242-BDFF-439E-B287-D3638BA712CD}" name="PathInOperations_AC">
      <calculatedColumnFormula>COUNTIFS(Table_SiteMilestonesTracking[PathInOperation_AC],"&gt;="&amp;Table_SiteMilestoneTrackingSummary[[#This Row],[StartDate]:[StartDate]],Table_SiteMilestonesTracking[PathInOperation_AC],"&lt;"&amp;Table_SiteMilestoneTrackingSummary[[#This Row],[EndDate]:[EndDate]]+1)</calculatedColumnFormula>
    </tableColumn>
    <tableColumn id="40" xr3:uid="{FBE756A1-67FB-46AB-A461-62438A53AF4C}" name="PathInOperations_AC(SU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D63F-197F-4B53-B26D-3835C7F40A33}">
  <dimension ref="A5:O12"/>
  <sheetViews>
    <sheetView showGridLines="0" tabSelected="1" topLeftCell="A2" workbookViewId="0">
      <selection activeCell="G16" sqref="G16"/>
    </sheetView>
  </sheetViews>
  <sheetFormatPr defaultColWidth="11.42578125" defaultRowHeight="15" x14ac:dyDescent="0.25"/>
  <cols>
    <col min="1" max="1" width="4.5703125" style="19" customWidth="1"/>
    <col min="2" max="2" width="10.85546875" style="19" bestFit="1" customWidth="1"/>
    <col min="3" max="46" width="8.7109375" style="19" customWidth="1"/>
    <col min="47" max="16384" width="11.42578125" style="19"/>
  </cols>
  <sheetData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ht="26.25" x14ac:dyDescent="0.4">
      <c r="A6" s="18"/>
      <c r="B6" s="20" t="s">
        <v>203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21" x14ac:dyDescent="0.25">
      <c r="A8" s="18"/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21" x14ac:dyDescent="0.35">
      <c r="A10" s="18"/>
      <c r="B10" s="23" t="s">
        <v>202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8702-93EB-4AD9-BD88-9691AA18D6F5}">
  <dimension ref="A1:I24"/>
  <sheetViews>
    <sheetView zoomScale="110" zoomScaleNormal="110" workbookViewId="0">
      <selection sqref="A1:I1"/>
    </sheetView>
  </sheetViews>
  <sheetFormatPr defaultColWidth="8.7109375" defaultRowHeight="15" x14ac:dyDescent="0.25"/>
  <cols>
    <col min="1" max="1" width="1.42578125" customWidth="1"/>
    <col min="2" max="2" width="27.85546875" customWidth="1"/>
  </cols>
  <sheetData>
    <row r="1" spans="1:9" ht="21" x14ac:dyDescent="0.35">
      <c r="A1" s="24"/>
      <c r="B1" s="24" t="s">
        <v>43</v>
      </c>
      <c r="C1" s="25"/>
      <c r="D1" s="25"/>
      <c r="E1" s="25"/>
      <c r="F1" s="25"/>
      <c r="G1" s="25"/>
      <c r="H1" s="25"/>
      <c r="I1" s="25"/>
    </row>
    <row r="3" spans="1:9" x14ac:dyDescent="0.25">
      <c r="B3" s="16" t="s">
        <v>41</v>
      </c>
    </row>
    <row r="4" spans="1:9" x14ac:dyDescent="0.25">
      <c r="B4" t="s">
        <v>162</v>
      </c>
    </row>
    <row r="5" spans="1:9" x14ac:dyDescent="0.25">
      <c r="B5" t="s">
        <v>163</v>
      </c>
    </row>
    <row r="6" spans="1:9" x14ac:dyDescent="0.25">
      <c r="B6" t="s">
        <v>44</v>
      </c>
    </row>
    <row r="8" spans="1:9" x14ac:dyDescent="0.25">
      <c r="B8" s="16" t="s">
        <v>32</v>
      </c>
    </row>
    <row r="9" spans="1:9" x14ac:dyDescent="0.25">
      <c r="B9" t="s">
        <v>33</v>
      </c>
    </row>
    <row r="10" spans="1:9" x14ac:dyDescent="0.25">
      <c r="B10" t="s">
        <v>34</v>
      </c>
    </row>
    <row r="12" spans="1:9" x14ac:dyDescent="0.25">
      <c r="B12" s="16" t="s">
        <v>164</v>
      </c>
      <c r="C12" s="17" t="s">
        <v>173</v>
      </c>
    </row>
    <row r="13" spans="1:9" x14ac:dyDescent="0.25">
      <c r="B13" t="s">
        <v>171</v>
      </c>
      <c r="C13" t="s">
        <v>172</v>
      </c>
    </row>
    <row r="14" spans="1:9" x14ac:dyDescent="0.25">
      <c r="B14" t="s">
        <v>46</v>
      </c>
      <c r="C14" t="s">
        <v>174</v>
      </c>
    </row>
    <row r="15" spans="1:9" x14ac:dyDescent="0.25">
      <c r="B15" t="s">
        <v>47</v>
      </c>
      <c r="C15" t="s">
        <v>175</v>
      </c>
    </row>
    <row r="16" spans="1:9" x14ac:dyDescent="0.25">
      <c r="B16" t="s">
        <v>12</v>
      </c>
      <c r="C16" t="s">
        <v>176</v>
      </c>
    </row>
    <row r="17" spans="2:3" x14ac:dyDescent="0.25">
      <c r="B17" t="s">
        <v>13</v>
      </c>
      <c r="C17" t="s">
        <v>177</v>
      </c>
    </row>
    <row r="18" spans="2:3" x14ac:dyDescent="0.25">
      <c r="B18" t="s">
        <v>166</v>
      </c>
      <c r="C18" t="s">
        <v>201</v>
      </c>
    </row>
    <row r="19" spans="2:3" x14ac:dyDescent="0.25">
      <c r="B19" t="s">
        <v>14</v>
      </c>
      <c r="C19" t="s">
        <v>178</v>
      </c>
    </row>
    <row r="20" spans="2:3" x14ac:dyDescent="0.25">
      <c r="B20" t="s">
        <v>167</v>
      </c>
      <c r="C20" t="s">
        <v>179</v>
      </c>
    </row>
    <row r="21" spans="2:3" x14ac:dyDescent="0.25">
      <c r="B21" t="s">
        <v>168</v>
      </c>
      <c r="C21" t="s">
        <v>180</v>
      </c>
    </row>
    <row r="22" spans="2:3" x14ac:dyDescent="0.25">
      <c r="B22" t="s">
        <v>165</v>
      </c>
      <c r="C22" t="s">
        <v>181</v>
      </c>
    </row>
    <row r="23" spans="2:3" x14ac:dyDescent="0.25">
      <c r="B23" t="s">
        <v>11</v>
      </c>
      <c r="C23" t="s">
        <v>182</v>
      </c>
    </row>
    <row r="24" spans="2:3" x14ac:dyDescent="0.25">
      <c r="B24" t="s">
        <v>2</v>
      </c>
      <c r="C24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DEC0-F9DC-4840-9063-B5DA4CBA52C4}">
  <dimension ref="A1:D19"/>
  <sheetViews>
    <sheetView topLeftCell="A23" zoomScale="130" zoomScaleNormal="130" workbookViewId="0">
      <selection activeCell="B8" sqref="B8:C9"/>
    </sheetView>
  </sheetViews>
  <sheetFormatPr defaultColWidth="8.7109375" defaultRowHeight="15" x14ac:dyDescent="0.25"/>
  <cols>
    <col min="1" max="1" width="1.85546875" customWidth="1"/>
    <col min="2" max="2" width="38.42578125" bestFit="1" customWidth="1"/>
    <col min="3" max="3" width="27.42578125" customWidth="1"/>
    <col min="4" max="4" width="1.85546875" customWidth="1"/>
  </cols>
  <sheetData>
    <row r="1" spans="1:4" x14ac:dyDescent="0.25">
      <c r="A1" s="3"/>
      <c r="B1" s="4"/>
      <c r="C1" s="4"/>
      <c r="D1" s="5"/>
    </row>
    <row r="2" spans="1:4" ht="18.75" x14ac:dyDescent="0.3">
      <c r="A2" s="6"/>
      <c r="B2" s="26" t="s">
        <v>45</v>
      </c>
      <c r="C2" s="26"/>
      <c r="D2" s="1"/>
    </row>
    <row r="3" spans="1:4" x14ac:dyDescent="0.25">
      <c r="A3" s="6"/>
      <c r="B3" s="2"/>
      <c r="C3" s="2"/>
      <c r="D3" s="1"/>
    </row>
    <row r="4" spans="1:4" x14ac:dyDescent="0.25">
      <c r="A4" s="6"/>
      <c r="B4" s="2" t="s">
        <v>40</v>
      </c>
      <c r="C4" s="2"/>
      <c r="D4" s="1"/>
    </row>
    <row r="5" spans="1:4" x14ac:dyDescent="0.25">
      <c r="A5" s="6"/>
      <c r="B5" s="2" t="s">
        <v>31</v>
      </c>
      <c r="C5" s="2"/>
      <c r="D5" s="1"/>
    </row>
    <row r="6" spans="1:4" x14ac:dyDescent="0.25">
      <c r="A6" s="6"/>
      <c r="B6" s="2"/>
      <c r="C6" s="2"/>
      <c r="D6" s="1"/>
    </row>
    <row r="7" spans="1:4" x14ac:dyDescent="0.25">
      <c r="A7" s="6"/>
      <c r="B7" s="2"/>
      <c r="C7" s="2"/>
      <c r="D7" s="1"/>
    </row>
    <row r="8" spans="1:4" ht="15.75" x14ac:dyDescent="0.25">
      <c r="A8" s="6"/>
      <c r="B8" s="27"/>
      <c r="C8" s="27"/>
      <c r="D8" s="1"/>
    </row>
    <row r="9" spans="1:4" x14ac:dyDescent="0.25">
      <c r="A9" s="6"/>
      <c r="B9" s="28" t="s">
        <v>0</v>
      </c>
      <c r="C9" s="29" t="s">
        <v>1</v>
      </c>
      <c r="D9" s="1"/>
    </row>
    <row r="10" spans="1:4" x14ac:dyDescent="0.25">
      <c r="A10" s="6"/>
      <c r="B10" s="2" t="s">
        <v>171</v>
      </c>
      <c r="C10" s="2">
        <v>4</v>
      </c>
      <c r="D10" s="1"/>
    </row>
    <row r="11" spans="1:4" x14ac:dyDescent="0.25">
      <c r="A11" s="6"/>
      <c r="B11" s="2" t="s">
        <v>46</v>
      </c>
      <c r="C11" s="2">
        <v>14</v>
      </c>
      <c r="D11" s="1"/>
    </row>
    <row r="12" spans="1:4" x14ac:dyDescent="0.25">
      <c r="A12" s="6"/>
      <c r="B12" s="2" t="s">
        <v>47</v>
      </c>
      <c r="C12" s="2">
        <v>2</v>
      </c>
      <c r="D12" s="1"/>
    </row>
    <row r="13" spans="1:4" x14ac:dyDescent="0.25">
      <c r="A13" s="6"/>
      <c r="B13" s="2" t="s">
        <v>12</v>
      </c>
      <c r="C13" s="2">
        <v>20</v>
      </c>
      <c r="D13" s="1"/>
    </row>
    <row r="14" spans="1:4" x14ac:dyDescent="0.25">
      <c r="A14" s="6"/>
      <c r="B14" s="2" t="s">
        <v>13</v>
      </c>
      <c r="C14" s="2">
        <v>10</v>
      </c>
      <c r="D14" s="1"/>
    </row>
    <row r="15" spans="1:4" x14ac:dyDescent="0.25">
      <c r="A15" s="6"/>
      <c r="B15" s="2" t="s">
        <v>166</v>
      </c>
      <c r="C15" s="2">
        <v>9</v>
      </c>
      <c r="D15" s="1"/>
    </row>
    <row r="16" spans="1:4" x14ac:dyDescent="0.25">
      <c r="A16" s="6"/>
      <c r="B16" s="2" t="s">
        <v>14</v>
      </c>
      <c r="C16" s="2">
        <v>2</v>
      </c>
      <c r="D16" s="1"/>
    </row>
    <row r="17" spans="1:4" x14ac:dyDescent="0.25">
      <c r="A17" s="6"/>
      <c r="B17" s="2" t="s">
        <v>167</v>
      </c>
      <c r="C17" s="2">
        <v>5</v>
      </c>
      <c r="D17" s="1"/>
    </row>
    <row r="18" spans="1:4" x14ac:dyDescent="0.25">
      <c r="A18" s="6"/>
      <c r="B18" s="2" t="s">
        <v>168</v>
      </c>
      <c r="C18" s="2">
        <v>10</v>
      </c>
      <c r="D18" s="1"/>
    </row>
    <row r="19" spans="1:4" ht="15.75" thickBot="1" x14ac:dyDescent="0.3">
      <c r="A19" s="7"/>
      <c r="B19" s="8"/>
      <c r="C19" s="15"/>
      <c r="D19" s="9"/>
    </row>
  </sheetData>
  <mergeCells count="2">
    <mergeCell ref="B2:C2"/>
    <mergeCell ref="B8:C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43B4-71A5-48BE-994B-4F5041972D62}">
  <dimension ref="A1:W102"/>
  <sheetViews>
    <sheetView zoomScale="66" zoomScaleNormal="120" workbookViewId="0">
      <selection sqref="A1:W2"/>
    </sheetView>
  </sheetViews>
  <sheetFormatPr defaultColWidth="8.7109375" defaultRowHeight="15" x14ac:dyDescent="0.25"/>
  <cols>
    <col min="2" max="2" width="24.140625" bestFit="1" customWidth="1"/>
    <col min="3" max="3" width="24.7109375" bestFit="1" customWidth="1"/>
    <col min="4" max="4" width="29.42578125" bestFit="1" customWidth="1"/>
    <col min="5" max="5" width="29.85546875" bestFit="1" customWidth="1"/>
    <col min="6" max="6" width="31" bestFit="1" customWidth="1"/>
    <col min="7" max="7" width="31.28515625" bestFit="1" customWidth="1"/>
    <col min="8" max="8" width="16.28515625" bestFit="1" customWidth="1"/>
    <col min="9" max="9" width="16.7109375" bestFit="1" customWidth="1"/>
    <col min="10" max="10" width="20.28515625" bestFit="1" customWidth="1"/>
    <col min="11" max="11" width="20.7109375" bestFit="1" customWidth="1"/>
    <col min="12" max="12" width="24.85546875" bestFit="1" customWidth="1"/>
    <col min="13" max="13" width="25.28515625" bestFit="1" customWidth="1"/>
    <col min="14" max="14" width="28" bestFit="1" customWidth="1"/>
    <col min="15" max="15" width="28.42578125" bestFit="1" customWidth="1"/>
    <col min="16" max="16" width="24.7109375" bestFit="1" customWidth="1"/>
    <col min="17" max="17" width="25.140625" bestFit="1" customWidth="1"/>
    <col min="18" max="18" width="21.42578125" bestFit="1" customWidth="1"/>
    <col min="19" max="19" width="22" bestFit="1" customWidth="1"/>
    <col min="20" max="22" width="22" customWidth="1"/>
    <col min="23" max="23" width="17.28515625" customWidth="1"/>
    <col min="24" max="24" width="17.7109375" customWidth="1"/>
    <col min="25" max="25" width="9.85546875" customWidth="1"/>
  </cols>
  <sheetData>
    <row r="1" spans="1:23" ht="21" x14ac:dyDescent="0.35">
      <c r="A1" s="24" t="s">
        <v>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61</v>
      </c>
      <c r="B2" s="25" t="s">
        <v>48</v>
      </c>
      <c r="C2" s="25" t="s">
        <v>49</v>
      </c>
      <c r="D2" s="25" t="s">
        <v>50</v>
      </c>
      <c r="E2" s="25" t="s">
        <v>51</v>
      </c>
      <c r="F2" s="25" t="s">
        <v>52</v>
      </c>
      <c r="G2" s="25" t="s">
        <v>53</v>
      </c>
      <c r="H2" s="25" t="s">
        <v>17</v>
      </c>
      <c r="I2" s="25" t="s">
        <v>18</v>
      </c>
      <c r="J2" s="25" t="s">
        <v>19</v>
      </c>
      <c r="K2" s="25" t="s">
        <v>20</v>
      </c>
      <c r="L2" s="25" t="s">
        <v>54</v>
      </c>
      <c r="M2" s="25" t="s">
        <v>55</v>
      </c>
      <c r="N2" s="25" t="s">
        <v>21</v>
      </c>
      <c r="O2" s="25" t="s">
        <v>22</v>
      </c>
      <c r="P2" s="25" t="s">
        <v>169</v>
      </c>
      <c r="Q2" s="25" t="s">
        <v>170</v>
      </c>
      <c r="R2" s="25" t="s">
        <v>57</v>
      </c>
      <c r="S2" s="25" t="s">
        <v>58</v>
      </c>
      <c r="T2" s="25" t="s">
        <v>59</v>
      </c>
      <c r="U2" s="25" t="s">
        <v>60</v>
      </c>
      <c r="V2" s="25" t="s">
        <v>11</v>
      </c>
      <c r="W2" s="25" t="s">
        <v>2</v>
      </c>
    </row>
    <row r="3" spans="1:23" x14ac:dyDescent="0.25">
      <c r="A3" t="s">
        <v>62</v>
      </c>
      <c r="B3" s="10">
        <v>43983</v>
      </c>
      <c r="C3" s="10">
        <v>43987</v>
      </c>
      <c r="D3" s="10">
        <f>Table_SiteMilestonesTracking[[#This Row],[TechnicalPathSurvey_BL]]+t1_SiteSurveyBL+t2_SiteEngineeringDocumentBL</f>
        <v>44001</v>
      </c>
      <c r="E3" s="10">
        <v>43996.166666666664</v>
      </c>
      <c r="F3" s="10">
        <f>Table_SiteMilestonesTracking[[#This Row],[PathEngineeringDocument_BL]]+t3_SiteConstructionWorkOrderBL</f>
        <v>44003</v>
      </c>
      <c r="G3" s="10">
        <v>44006.666666666664</v>
      </c>
      <c r="H3" s="10">
        <f>Table_SiteMilestonesTracking[[#This Row],[PathConstructionWorkOrder_BL]]+t4_CivilWorksBL</f>
        <v>44023</v>
      </c>
      <c r="I3" s="10">
        <v>44012.666666666664</v>
      </c>
      <c r="J3" s="10">
        <f>Table_SiteMilestonesTracking[[#This Row],[CivilWorks_BL]]+t5_MechanicalWorksBL</f>
        <v>44033</v>
      </c>
      <c r="K3" s="10">
        <v>44018.833333333328</v>
      </c>
      <c r="L3" s="10">
        <f>Table_SiteMilestonesTracking[[#This Row],[MechanicalWorks_BL]]+t6_ElectricalWorksBL</f>
        <v>44042</v>
      </c>
      <c r="M3" s="10">
        <v>44021.833333333328</v>
      </c>
      <c r="N3" s="10">
        <f>Table_SiteMilestonesTracking[[#This Row],[CablingWorks_BL]]+t7_ConstructionAcceptanceBL</f>
        <v>44044</v>
      </c>
      <c r="O3" s="10">
        <v>44025.333333333328</v>
      </c>
      <c r="P3" s="10">
        <f>Table_SiteMilestonesTracking[[#This Row],[ConstructionAcceptance_BL]]+t8_ReadyForInstallationBL</f>
        <v>44049</v>
      </c>
      <c r="Q3" s="10">
        <v>44029.833333333328</v>
      </c>
      <c r="R3" s="10">
        <f>Table_SiteMilestonesTracking[[#This Row],[ReadyForOperation_BL]]+t9_SiteInOperationsBL</f>
        <v>44059</v>
      </c>
      <c r="S3" s="10">
        <v>44032.833333333328</v>
      </c>
      <c r="T3" s="12">
        <f>Table_SiteMilestonesTracking[[#This Row],[PathInOperation_BL]]-Table_SiteMilestonesTracking[[#This Row],[TechnicalPathSurvey_BL]]</f>
        <v>76</v>
      </c>
      <c r="U3" s="12">
        <f>Table_SiteMilestonesTracking[[#This Row],[PathInOperation_AC]]-Table_SiteMilestonesTracking[[#This Row],[TechnicalPathSurvey_AC]]</f>
        <v>45.833333333328483</v>
      </c>
      <c r="V3" s="12">
        <f>Table_SiteMilestonesTracking[[#This Row],[E2E_Path_AC]]-Table_SiteMilestonesTracking[[#This Row],[E2E_Path_BL]]</f>
        <v>-30.166666666671517</v>
      </c>
    </row>
    <row r="4" spans="1:23" x14ac:dyDescent="0.25">
      <c r="A4" t="s">
        <v>63</v>
      </c>
      <c r="B4" s="10">
        <v>43983</v>
      </c>
      <c r="C4" s="10">
        <v>43984</v>
      </c>
      <c r="D4" s="10">
        <f>Table_SiteMilestonesTracking[[#This Row],[TechnicalPathSurvey_BL]]+t1_SiteSurveyBL+t2_SiteEngineeringDocumentBL</f>
        <v>44001</v>
      </c>
      <c r="E4" s="10">
        <v>43998.166666666664</v>
      </c>
      <c r="F4" s="10">
        <f>Table_SiteMilestonesTracking[[#This Row],[PathEngineeringDocument_BL]]+t3_SiteConstructionWorkOrderBL</f>
        <v>44003</v>
      </c>
      <c r="G4" s="10">
        <v>44003.666666666664</v>
      </c>
      <c r="H4" s="10">
        <f>Table_SiteMilestonesTracking[[#This Row],[PathConstructionWorkOrder_BL]]+t4_CivilWorksBL</f>
        <v>44023</v>
      </c>
      <c r="I4" s="10">
        <v>44007.666666666664</v>
      </c>
      <c r="J4" s="10">
        <f>Table_SiteMilestonesTracking[[#This Row],[CivilWorks_BL]]+t5_MechanicalWorksBL</f>
        <v>44033</v>
      </c>
      <c r="K4" s="10">
        <v>44018.833333333328</v>
      </c>
      <c r="L4" s="10">
        <f>Table_SiteMilestonesTracking[[#This Row],[MechanicalWorks_BL]]+t6_ElectricalWorksBL</f>
        <v>44042</v>
      </c>
      <c r="M4" s="10">
        <v>44018.833333333328</v>
      </c>
      <c r="N4" s="10">
        <f>Table_SiteMilestonesTracking[[#This Row],[CablingWorks_BL]]+t7_ConstructionAcceptanceBL</f>
        <v>44044</v>
      </c>
      <c r="O4" s="10">
        <v>44022.333333333328</v>
      </c>
      <c r="P4" s="10">
        <f>Table_SiteMilestonesTracking[[#This Row],[ConstructionAcceptance_BL]]+t8_ReadyForInstallationBL</f>
        <v>44049</v>
      </c>
      <c r="Q4" s="10">
        <v>44027.833333333328</v>
      </c>
      <c r="R4" s="10">
        <f>Table_SiteMilestonesTracking[[#This Row],[ReadyForOperation_BL]]+t9_SiteInOperationsBL</f>
        <v>44059</v>
      </c>
      <c r="S4" s="10">
        <v>44037.833333333328</v>
      </c>
      <c r="T4" s="12">
        <f>Table_SiteMilestonesTracking[[#This Row],[PathInOperation_BL]]-Table_SiteMilestonesTracking[[#This Row],[TechnicalPathSurvey_BL]]</f>
        <v>76</v>
      </c>
      <c r="U4" s="12">
        <f>Table_SiteMilestonesTracking[[#This Row],[PathInOperation_AC]]-Table_SiteMilestonesTracking[[#This Row],[TechnicalPathSurvey_AC]]</f>
        <v>53.833333333328483</v>
      </c>
      <c r="V4" s="12">
        <f>Table_SiteMilestonesTracking[[#This Row],[E2E_Path_AC]]-Table_SiteMilestonesTracking[[#This Row],[E2E_Path_BL]]</f>
        <v>-22.166666666671517</v>
      </c>
    </row>
    <row r="5" spans="1:23" x14ac:dyDescent="0.25">
      <c r="A5" t="s">
        <v>64</v>
      </c>
      <c r="B5" s="10">
        <v>43983</v>
      </c>
      <c r="C5" s="10">
        <v>43986</v>
      </c>
      <c r="D5" s="10">
        <f>Table_SiteMilestonesTracking[[#This Row],[TechnicalPathSurvey_BL]]+t1_SiteSurveyBL+t2_SiteEngineeringDocumentBL</f>
        <v>44001</v>
      </c>
      <c r="E5" s="10">
        <v>43999.166666666664</v>
      </c>
      <c r="F5" s="10">
        <f>Table_SiteMilestonesTracking[[#This Row],[PathEngineeringDocument_BL]]+t3_SiteConstructionWorkOrderBL</f>
        <v>44003</v>
      </c>
      <c r="G5" s="10">
        <v>44007.666666666664</v>
      </c>
      <c r="H5" s="10">
        <f>Table_SiteMilestonesTracking[[#This Row],[PathConstructionWorkOrder_BL]]+t4_CivilWorksBL</f>
        <v>44023</v>
      </c>
      <c r="I5" s="10">
        <v>44010.666666666664</v>
      </c>
      <c r="J5" s="10">
        <f>Table_SiteMilestonesTracking[[#This Row],[CivilWorks_BL]]+t5_MechanicalWorksBL</f>
        <v>44033</v>
      </c>
      <c r="K5" s="10">
        <v>44018.833333333328</v>
      </c>
      <c r="L5" s="10">
        <f>Table_SiteMilestonesTracking[[#This Row],[MechanicalWorks_BL]]+t6_ElectricalWorksBL</f>
        <v>44042</v>
      </c>
      <c r="M5" s="10">
        <v>44019.833333333328</v>
      </c>
      <c r="N5" s="10">
        <f>Table_SiteMilestonesTracking[[#This Row],[CablingWorks_BL]]+t7_ConstructionAcceptanceBL</f>
        <v>44044</v>
      </c>
      <c r="O5" s="10">
        <v>44024.333333333328</v>
      </c>
      <c r="P5" s="10">
        <f>Table_SiteMilestonesTracking[[#This Row],[ConstructionAcceptance_BL]]+t8_ReadyForInstallationBL</f>
        <v>44049</v>
      </c>
      <c r="Q5" s="10">
        <v>44028.833333333328</v>
      </c>
      <c r="R5" s="10">
        <f>Table_SiteMilestonesTracking[[#This Row],[ReadyForOperation_BL]]+t9_SiteInOperationsBL</f>
        <v>44059</v>
      </c>
      <c r="S5" s="10">
        <v>44035.833333333328</v>
      </c>
      <c r="T5" s="12">
        <f>Table_SiteMilestonesTracking[[#This Row],[PathInOperation_BL]]-Table_SiteMilestonesTracking[[#This Row],[TechnicalPathSurvey_BL]]</f>
        <v>76</v>
      </c>
      <c r="U5" s="12">
        <f>Table_SiteMilestonesTracking[[#This Row],[PathInOperation_AC]]-Table_SiteMilestonesTracking[[#This Row],[TechnicalPathSurvey_AC]]</f>
        <v>49.833333333328483</v>
      </c>
      <c r="V5" s="12">
        <f>Table_SiteMilestonesTracking[[#This Row],[E2E_Path_AC]]-Table_SiteMilestonesTracking[[#This Row],[E2E_Path_BL]]</f>
        <v>-26.166666666671517</v>
      </c>
    </row>
    <row r="6" spans="1:23" x14ac:dyDescent="0.25">
      <c r="A6" t="s">
        <v>65</v>
      </c>
      <c r="B6" s="10">
        <v>43983</v>
      </c>
      <c r="C6" s="10">
        <v>43986</v>
      </c>
      <c r="D6" s="10">
        <f>Table_SiteMilestonesTracking[[#This Row],[TechnicalPathSurvey_BL]]+t1_SiteSurveyBL+t2_SiteEngineeringDocumentBL</f>
        <v>44001</v>
      </c>
      <c r="E6" s="10">
        <v>43999.166666666664</v>
      </c>
      <c r="F6" s="10">
        <f>Table_SiteMilestonesTracking[[#This Row],[PathEngineeringDocument_BL]]+t3_SiteConstructionWorkOrderBL</f>
        <v>44003</v>
      </c>
      <c r="G6" s="10">
        <v>44004.666666666664</v>
      </c>
      <c r="H6" s="10">
        <f>Table_SiteMilestonesTracking[[#This Row],[PathConstructionWorkOrder_BL]]+t4_CivilWorksBL</f>
        <v>44023</v>
      </c>
      <c r="I6" s="10">
        <v>44008.666666666664</v>
      </c>
      <c r="J6" s="10">
        <f>Table_SiteMilestonesTracking[[#This Row],[CivilWorks_BL]]+t5_MechanicalWorksBL</f>
        <v>44033</v>
      </c>
      <c r="K6" s="10">
        <v>44017.833333333328</v>
      </c>
      <c r="L6" s="10">
        <f>Table_SiteMilestonesTracking[[#This Row],[MechanicalWorks_BL]]+t6_ElectricalWorksBL</f>
        <v>44042</v>
      </c>
      <c r="M6" s="10">
        <v>44018.833333333328</v>
      </c>
      <c r="N6" s="10">
        <f>Table_SiteMilestonesTracking[[#This Row],[CablingWorks_BL]]+t7_ConstructionAcceptanceBL</f>
        <v>44044</v>
      </c>
      <c r="O6" s="10">
        <v>44026.333333333328</v>
      </c>
      <c r="P6" s="10">
        <f>Table_SiteMilestonesTracking[[#This Row],[ConstructionAcceptance_BL]]+t8_ReadyForInstallationBL</f>
        <v>44049</v>
      </c>
      <c r="Q6" s="10">
        <v>44024.833333333328</v>
      </c>
      <c r="R6" s="10">
        <f>Table_SiteMilestonesTracking[[#This Row],[ReadyForOperation_BL]]+t9_SiteInOperationsBL</f>
        <v>44059</v>
      </c>
      <c r="S6" s="10">
        <v>44035.833333333328</v>
      </c>
      <c r="T6" s="12">
        <f>Table_SiteMilestonesTracking[[#This Row],[PathInOperation_BL]]-Table_SiteMilestonesTracking[[#This Row],[TechnicalPathSurvey_BL]]</f>
        <v>76</v>
      </c>
      <c r="U6" s="12">
        <f>Table_SiteMilestonesTracking[[#This Row],[PathInOperation_AC]]-Table_SiteMilestonesTracking[[#This Row],[TechnicalPathSurvey_AC]]</f>
        <v>49.833333333328483</v>
      </c>
      <c r="V6" s="12">
        <f>Table_SiteMilestonesTracking[[#This Row],[E2E_Path_AC]]-Table_SiteMilestonesTracking[[#This Row],[E2E_Path_BL]]</f>
        <v>-26.166666666671517</v>
      </c>
    </row>
    <row r="7" spans="1:23" x14ac:dyDescent="0.25">
      <c r="A7" t="s">
        <v>66</v>
      </c>
      <c r="B7" s="10">
        <v>43983</v>
      </c>
      <c r="C7" s="10">
        <v>43984</v>
      </c>
      <c r="D7" s="10">
        <f>Table_SiteMilestonesTracking[[#This Row],[TechnicalPathSurvey_BL]]+t1_SiteSurveyBL+t2_SiteEngineeringDocumentBL</f>
        <v>44001</v>
      </c>
      <c r="E7" s="10">
        <v>43999.166666666664</v>
      </c>
      <c r="F7" s="10">
        <f>Table_SiteMilestonesTracking[[#This Row],[PathEngineeringDocument_BL]]+t3_SiteConstructionWorkOrderBL</f>
        <v>44003</v>
      </c>
      <c r="G7" s="10">
        <v>44004.666666666664</v>
      </c>
      <c r="H7" s="10">
        <f>Table_SiteMilestonesTracking[[#This Row],[PathConstructionWorkOrder_BL]]+t4_CivilWorksBL</f>
        <v>44023</v>
      </c>
      <c r="I7" s="10">
        <v>44010.666666666664</v>
      </c>
      <c r="J7" s="10">
        <f>Table_SiteMilestonesTracking[[#This Row],[CivilWorks_BL]]+t5_MechanicalWorksBL</f>
        <v>44033</v>
      </c>
      <c r="K7" s="10">
        <v>44016.833333333328</v>
      </c>
      <c r="L7" s="10">
        <f>Table_SiteMilestonesTracking[[#This Row],[MechanicalWorks_BL]]+t6_ElectricalWorksBL</f>
        <v>44042</v>
      </c>
      <c r="M7" s="10">
        <v>44022.833333333328</v>
      </c>
      <c r="N7" s="10">
        <f>Table_SiteMilestonesTracking[[#This Row],[CablingWorks_BL]]+t7_ConstructionAcceptanceBL</f>
        <v>44044</v>
      </c>
      <c r="O7" s="10">
        <v>44022.333333333328</v>
      </c>
      <c r="P7" s="10">
        <f>Table_SiteMilestonesTracking[[#This Row],[ConstructionAcceptance_BL]]+t8_ReadyForInstallationBL</f>
        <v>44049</v>
      </c>
      <c r="Q7" s="10">
        <v>44026.833333333328</v>
      </c>
      <c r="R7" s="10">
        <f>Table_SiteMilestonesTracking[[#This Row],[ReadyForOperation_BL]]+t9_SiteInOperationsBL</f>
        <v>44059</v>
      </c>
      <c r="S7" s="10">
        <v>44032.833333333328</v>
      </c>
      <c r="T7" s="12">
        <f>Table_SiteMilestonesTracking[[#This Row],[PathInOperation_BL]]-Table_SiteMilestonesTracking[[#This Row],[TechnicalPathSurvey_BL]]</f>
        <v>76</v>
      </c>
      <c r="U7" s="12">
        <f>Table_SiteMilestonesTracking[[#This Row],[PathInOperation_AC]]-Table_SiteMilestonesTracking[[#This Row],[TechnicalPathSurvey_AC]]</f>
        <v>48.833333333328483</v>
      </c>
      <c r="V7" s="12">
        <f>Table_SiteMilestonesTracking[[#This Row],[E2E_Path_AC]]-Table_SiteMilestonesTracking[[#This Row],[E2E_Path_BL]]</f>
        <v>-27.166666666671517</v>
      </c>
    </row>
    <row r="8" spans="1:23" x14ac:dyDescent="0.25">
      <c r="A8" t="s">
        <v>67</v>
      </c>
      <c r="B8" s="10">
        <v>43983</v>
      </c>
      <c r="C8" s="10">
        <v>43985</v>
      </c>
      <c r="D8" s="10">
        <f>Table_SiteMilestonesTracking[[#This Row],[TechnicalPathSurvey_BL]]+t1_SiteSurveyBL+t2_SiteEngineeringDocumentBL</f>
        <v>44001</v>
      </c>
      <c r="E8" s="10">
        <v>43999.166666666664</v>
      </c>
      <c r="F8" s="10">
        <f>Table_SiteMilestonesTracking[[#This Row],[PathEngineeringDocument_BL]]+t3_SiteConstructionWorkOrderBL</f>
        <v>44003</v>
      </c>
      <c r="G8" s="10">
        <v>44006.666666666664</v>
      </c>
      <c r="H8" s="10">
        <f>Table_SiteMilestonesTracking[[#This Row],[PathConstructionWorkOrder_BL]]+t4_CivilWorksBL</f>
        <v>44023</v>
      </c>
      <c r="I8" s="10">
        <v>44009.666666666664</v>
      </c>
      <c r="J8" s="10">
        <f>Table_SiteMilestonesTracking[[#This Row],[CivilWorks_BL]]+t5_MechanicalWorksBL</f>
        <v>44033</v>
      </c>
      <c r="K8" s="10">
        <v>44014.833333333328</v>
      </c>
      <c r="L8" s="10">
        <f>Table_SiteMilestonesTracking[[#This Row],[MechanicalWorks_BL]]+t6_ElectricalWorksBL</f>
        <v>44042</v>
      </c>
      <c r="M8" s="10">
        <v>44022.833333333328</v>
      </c>
      <c r="N8" s="10">
        <f>Table_SiteMilestonesTracking[[#This Row],[CablingWorks_BL]]+t7_ConstructionAcceptanceBL</f>
        <v>44044</v>
      </c>
      <c r="O8" s="10">
        <v>44025.333333333328</v>
      </c>
      <c r="P8" s="10">
        <f>Table_SiteMilestonesTracking[[#This Row],[ConstructionAcceptance_BL]]+t8_ReadyForInstallationBL</f>
        <v>44049</v>
      </c>
      <c r="Q8" s="10">
        <v>44025.833333333328</v>
      </c>
      <c r="R8" s="10">
        <f>Table_SiteMilestonesTracking[[#This Row],[ReadyForOperation_BL]]+t9_SiteInOperationsBL</f>
        <v>44059</v>
      </c>
      <c r="S8" s="10">
        <v>44036.833333333328</v>
      </c>
      <c r="T8" s="12">
        <f>Table_SiteMilestonesTracking[[#This Row],[PathInOperation_BL]]-Table_SiteMilestonesTracking[[#This Row],[TechnicalPathSurvey_BL]]</f>
        <v>76</v>
      </c>
      <c r="U8" s="12">
        <f>Table_SiteMilestonesTracking[[#This Row],[PathInOperation_AC]]-Table_SiteMilestonesTracking[[#This Row],[TechnicalPathSurvey_AC]]</f>
        <v>51.833333333328483</v>
      </c>
      <c r="V8" s="12">
        <f>Table_SiteMilestonesTracking[[#This Row],[E2E_Path_AC]]-Table_SiteMilestonesTracking[[#This Row],[E2E_Path_BL]]</f>
        <v>-24.166666666671517</v>
      </c>
    </row>
    <row r="9" spans="1:23" x14ac:dyDescent="0.25">
      <c r="A9" t="s">
        <v>68</v>
      </c>
      <c r="B9" s="10">
        <v>43983</v>
      </c>
      <c r="C9" s="10">
        <v>43986</v>
      </c>
      <c r="D9" s="10">
        <f>Table_SiteMilestonesTracking[[#This Row],[TechnicalPathSurvey_BL]]+t1_SiteSurveyBL+t2_SiteEngineeringDocumentBL</f>
        <v>44001</v>
      </c>
      <c r="E9" s="10">
        <v>43999.166666666664</v>
      </c>
      <c r="F9" s="10">
        <f>Table_SiteMilestonesTracking[[#This Row],[PathEngineeringDocument_BL]]+t3_SiteConstructionWorkOrderBL</f>
        <v>44003</v>
      </c>
      <c r="G9" s="10">
        <v>44004.666666666664</v>
      </c>
      <c r="H9" s="10">
        <f>Table_SiteMilestonesTracking[[#This Row],[PathConstructionWorkOrder_BL]]+t4_CivilWorksBL</f>
        <v>44023</v>
      </c>
      <c r="I9" s="10">
        <v>44010.666666666664</v>
      </c>
      <c r="J9" s="10">
        <f>Table_SiteMilestonesTracking[[#This Row],[CivilWorks_BL]]+t5_MechanicalWorksBL</f>
        <v>44033</v>
      </c>
      <c r="K9" s="10">
        <v>44017.833333333328</v>
      </c>
      <c r="L9" s="10">
        <f>Table_SiteMilestonesTracking[[#This Row],[MechanicalWorks_BL]]+t6_ElectricalWorksBL</f>
        <v>44042</v>
      </c>
      <c r="M9" s="10">
        <v>44022.833333333328</v>
      </c>
      <c r="N9" s="10">
        <f>Table_SiteMilestonesTracking[[#This Row],[CablingWorks_BL]]+t7_ConstructionAcceptanceBL</f>
        <v>44044</v>
      </c>
      <c r="O9" s="10">
        <v>44024.333333333328</v>
      </c>
      <c r="P9" s="10">
        <f>Table_SiteMilestonesTracking[[#This Row],[ConstructionAcceptance_BL]]+t8_ReadyForInstallationBL</f>
        <v>44049</v>
      </c>
      <c r="Q9" s="10">
        <v>44026.833333333328</v>
      </c>
      <c r="R9" s="10">
        <f>Table_SiteMilestonesTracking[[#This Row],[ReadyForOperation_BL]]+t9_SiteInOperationsBL</f>
        <v>44059</v>
      </c>
      <c r="S9" s="10">
        <v>44036.833333333328</v>
      </c>
      <c r="T9" s="12">
        <f>Table_SiteMilestonesTracking[[#This Row],[PathInOperation_BL]]-Table_SiteMilestonesTracking[[#This Row],[TechnicalPathSurvey_BL]]</f>
        <v>76</v>
      </c>
      <c r="U9" s="12">
        <f>Table_SiteMilestonesTracking[[#This Row],[PathInOperation_AC]]-Table_SiteMilestonesTracking[[#This Row],[TechnicalPathSurvey_AC]]</f>
        <v>50.833333333328483</v>
      </c>
      <c r="V9" s="12">
        <f>Table_SiteMilestonesTracking[[#This Row],[E2E_Path_AC]]-Table_SiteMilestonesTracking[[#This Row],[E2E_Path_BL]]</f>
        <v>-25.166666666671517</v>
      </c>
    </row>
    <row r="10" spans="1:23" x14ac:dyDescent="0.25">
      <c r="A10" t="s">
        <v>69</v>
      </c>
      <c r="B10" s="10">
        <v>43990</v>
      </c>
      <c r="C10" s="10">
        <v>43993</v>
      </c>
      <c r="D10" s="10">
        <f>Table_SiteMilestonesTracking[[#This Row],[TechnicalPathSurvey_BL]]+t1_SiteSurveyBL+t2_SiteEngineeringDocumentBL</f>
        <v>44008</v>
      </c>
      <c r="E10" s="10">
        <v>44004.166666666664</v>
      </c>
      <c r="F10" s="10">
        <f>Table_SiteMilestonesTracking[[#This Row],[PathEngineeringDocument_BL]]+t3_SiteConstructionWorkOrderBL</f>
        <v>44010</v>
      </c>
      <c r="G10" s="10">
        <v>44010.666666666664</v>
      </c>
      <c r="H10" s="10">
        <f>Table_SiteMilestonesTracking[[#This Row],[PathConstructionWorkOrder_BL]]+t4_CivilWorksBL</f>
        <v>44030</v>
      </c>
      <c r="I10" s="10">
        <v>44017.666666666664</v>
      </c>
      <c r="J10" s="10">
        <f>Table_SiteMilestonesTracking[[#This Row],[CivilWorks_BL]]+t5_MechanicalWorksBL</f>
        <v>44040</v>
      </c>
      <c r="K10" s="10">
        <v>44021.833333333328</v>
      </c>
      <c r="L10" s="10">
        <f>Table_SiteMilestonesTracking[[#This Row],[MechanicalWorks_BL]]+t6_ElectricalWorksBL</f>
        <v>44049</v>
      </c>
      <c r="M10" s="10">
        <v>44030.833333333328</v>
      </c>
      <c r="N10" s="10">
        <f>Table_SiteMilestonesTracking[[#This Row],[CablingWorks_BL]]+t7_ConstructionAcceptanceBL</f>
        <v>44051</v>
      </c>
      <c r="O10" s="10">
        <v>44033.333333333328</v>
      </c>
      <c r="P10" s="10">
        <f>Table_SiteMilestonesTracking[[#This Row],[ConstructionAcceptance_BL]]+t8_ReadyForInstallationBL</f>
        <v>44056</v>
      </c>
      <c r="Q10" s="10">
        <v>44036.833333333328</v>
      </c>
      <c r="R10" s="10">
        <f>Table_SiteMilestonesTracking[[#This Row],[ReadyForOperation_BL]]+t9_SiteInOperationsBL</f>
        <v>44066</v>
      </c>
      <c r="S10" s="10">
        <v>44042.833333333328</v>
      </c>
      <c r="T10" s="12">
        <f>Table_SiteMilestonesTracking[[#This Row],[PathInOperation_BL]]-Table_SiteMilestonesTracking[[#This Row],[TechnicalPathSurvey_BL]]</f>
        <v>76</v>
      </c>
      <c r="U10" s="12">
        <f>Table_SiteMilestonesTracking[[#This Row],[PathInOperation_AC]]-Table_SiteMilestonesTracking[[#This Row],[TechnicalPathSurvey_AC]]</f>
        <v>49.833333333328483</v>
      </c>
      <c r="V10" s="12">
        <f>Table_SiteMilestonesTracking[[#This Row],[E2E_Path_AC]]-Table_SiteMilestonesTracking[[#This Row],[E2E_Path_BL]]</f>
        <v>-26.166666666671517</v>
      </c>
    </row>
    <row r="11" spans="1:23" x14ac:dyDescent="0.25">
      <c r="A11" t="s">
        <v>70</v>
      </c>
      <c r="B11" s="10">
        <v>43990</v>
      </c>
      <c r="C11" s="10">
        <v>43994</v>
      </c>
      <c r="D11" s="10">
        <f>Table_SiteMilestonesTracking[[#This Row],[TechnicalPathSurvey_BL]]+t1_SiteSurveyBL+t2_SiteEngineeringDocumentBL</f>
        <v>44008</v>
      </c>
      <c r="E11" s="10">
        <v>44004.166666666664</v>
      </c>
      <c r="F11" s="10">
        <f>Table_SiteMilestonesTracking[[#This Row],[PathEngineeringDocument_BL]]+t3_SiteConstructionWorkOrderBL</f>
        <v>44010</v>
      </c>
      <c r="G11" s="10">
        <v>44011.666666666664</v>
      </c>
      <c r="H11" s="10">
        <f>Table_SiteMilestonesTracking[[#This Row],[PathConstructionWorkOrder_BL]]+t4_CivilWorksBL</f>
        <v>44030</v>
      </c>
      <c r="I11" s="10">
        <v>44015.666666666664</v>
      </c>
      <c r="J11" s="10">
        <f>Table_SiteMilestonesTracking[[#This Row],[CivilWorks_BL]]+t5_MechanicalWorksBL</f>
        <v>44040</v>
      </c>
      <c r="K11" s="10">
        <v>44020.833333333328</v>
      </c>
      <c r="L11" s="10">
        <f>Table_SiteMilestonesTracking[[#This Row],[MechanicalWorks_BL]]+t6_ElectricalWorksBL</f>
        <v>44049</v>
      </c>
      <c r="M11" s="10">
        <v>44027.833333333328</v>
      </c>
      <c r="N11" s="10">
        <f>Table_SiteMilestonesTracking[[#This Row],[CablingWorks_BL]]+t7_ConstructionAcceptanceBL</f>
        <v>44051</v>
      </c>
      <c r="O11" s="10">
        <v>44032.333333333328</v>
      </c>
      <c r="P11" s="10">
        <f>Table_SiteMilestonesTracking[[#This Row],[ConstructionAcceptance_BL]]+t8_ReadyForInstallationBL</f>
        <v>44056</v>
      </c>
      <c r="Q11" s="10">
        <v>44036.833333333328</v>
      </c>
      <c r="R11" s="10">
        <f>Table_SiteMilestonesTracking[[#This Row],[ReadyForOperation_BL]]+t9_SiteInOperationsBL</f>
        <v>44066</v>
      </c>
      <c r="S11" s="10">
        <v>44041.833333333328</v>
      </c>
      <c r="T11" s="12">
        <f>Table_SiteMilestonesTracking[[#This Row],[PathInOperation_BL]]-Table_SiteMilestonesTracking[[#This Row],[TechnicalPathSurvey_BL]]</f>
        <v>76</v>
      </c>
      <c r="U11" s="12">
        <f>Table_SiteMilestonesTracking[[#This Row],[PathInOperation_AC]]-Table_SiteMilestonesTracking[[#This Row],[TechnicalPathSurvey_AC]]</f>
        <v>47.833333333328483</v>
      </c>
      <c r="V11" s="12">
        <f>Table_SiteMilestonesTracking[[#This Row],[E2E_Path_AC]]-Table_SiteMilestonesTracking[[#This Row],[E2E_Path_BL]]</f>
        <v>-28.166666666671517</v>
      </c>
    </row>
    <row r="12" spans="1:23" x14ac:dyDescent="0.25">
      <c r="A12" t="s">
        <v>71</v>
      </c>
      <c r="B12" s="10">
        <v>43990</v>
      </c>
      <c r="C12" s="10">
        <v>43992</v>
      </c>
      <c r="D12" s="10">
        <f>Table_SiteMilestonesTracking[[#This Row],[TechnicalPathSurvey_BL]]+t1_SiteSurveyBL+t2_SiteEngineeringDocumentBL</f>
        <v>44008</v>
      </c>
      <c r="E12" s="10">
        <v>44006.166666666664</v>
      </c>
      <c r="F12" s="10">
        <f>Table_SiteMilestonesTracking[[#This Row],[PathEngineeringDocument_BL]]+t3_SiteConstructionWorkOrderBL</f>
        <v>44010</v>
      </c>
      <c r="G12" s="10">
        <v>44014.666666666664</v>
      </c>
      <c r="H12" s="10">
        <f>Table_SiteMilestonesTracking[[#This Row],[PathConstructionWorkOrder_BL]]+t4_CivilWorksBL</f>
        <v>44030</v>
      </c>
      <c r="I12" s="10">
        <v>44015.666666666664</v>
      </c>
      <c r="J12" s="10">
        <f>Table_SiteMilestonesTracking[[#This Row],[CivilWorks_BL]]+t5_MechanicalWorksBL</f>
        <v>44040</v>
      </c>
      <c r="K12" s="10">
        <v>44024.833333333328</v>
      </c>
      <c r="L12" s="10">
        <f>Table_SiteMilestonesTracking[[#This Row],[MechanicalWorks_BL]]+t6_ElectricalWorksBL</f>
        <v>44049</v>
      </c>
      <c r="M12" s="10">
        <v>44030.833333333328</v>
      </c>
      <c r="N12" s="10">
        <f>Table_SiteMilestonesTracking[[#This Row],[CablingWorks_BL]]+t7_ConstructionAcceptanceBL</f>
        <v>44051</v>
      </c>
      <c r="O12" s="10">
        <v>44030.333333333328</v>
      </c>
      <c r="P12" s="10">
        <f>Table_SiteMilestonesTracking[[#This Row],[ConstructionAcceptance_BL]]+t8_ReadyForInstallationBL</f>
        <v>44056</v>
      </c>
      <c r="Q12" s="10">
        <v>44032.833333333328</v>
      </c>
      <c r="R12" s="10">
        <f>Table_SiteMilestonesTracking[[#This Row],[ReadyForOperation_BL]]+t9_SiteInOperationsBL</f>
        <v>44066</v>
      </c>
      <c r="S12" s="10">
        <v>44043.833333333328</v>
      </c>
      <c r="T12" s="12">
        <f>Table_SiteMilestonesTracking[[#This Row],[PathInOperation_BL]]-Table_SiteMilestonesTracking[[#This Row],[TechnicalPathSurvey_BL]]</f>
        <v>76</v>
      </c>
      <c r="U12" s="12">
        <f>Table_SiteMilestonesTracking[[#This Row],[PathInOperation_AC]]-Table_SiteMilestonesTracking[[#This Row],[TechnicalPathSurvey_AC]]</f>
        <v>51.833333333328483</v>
      </c>
      <c r="V12" s="12">
        <f>Table_SiteMilestonesTracking[[#This Row],[E2E_Path_AC]]-Table_SiteMilestonesTracking[[#This Row],[E2E_Path_BL]]</f>
        <v>-24.166666666671517</v>
      </c>
    </row>
    <row r="13" spans="1:23" x14ac:dyDescent="0.25">
      <c r="A13" t="s">
        <v>72</v>
      </c>
      <c r="B13" s="10">
        <v>43990</v>
      </c>
      <c r="C13" s="10">
        <v>43995</v>
      </c>
      <c r="D13" s="10">
        <f>Table_SiteMilestonesTracking[[#This Row],[TechnicalPathSurvey_BL]]+t1_SiteSurveyBL+t2_SiteEngineeringDocumentBL</f>
        <v>44008</v>
      </c>
      <c r="E13" s="10">
        <v>44004.166666666664</v>
      </c>
      <c r="F13" s="10">
        <f>Table_SiteMilestonesTracking[[#This Row],[PathEngineeringDocument_BL]]+t3_SiteConstructionWorkOrderBL</f>
        <v>44010</v>
      </c>
      <c r="G13" s="10">
        <v>44011.666666666664</v>
      </c>
      <c r="H13" s="10">
        <f>Table_SiteMilestonesTracking[[#This Row],[PathConstructionWorkOrder_BL]]+t4_CivilWorksBL</f>
        <v>44030</v>
      </c>
      <c r="I13" s="10">
        <v>44018.666666666664</v>
      </c>
      <c r="J13" s="10">
        <f>Table_SiteMilestonesTracking[[#This Row],[CivilWorks_BL]]+t5_MechanicalWorksBL</f>
        <v>44040</v>
      </c>
      <c r="K13" s="10">
        <v>44025.833333333328</v>
      </c>
      <c r="L13" s="10">
        <f>Table_SiteMilestonesTracking[[#This Row],[MechanicalWorks_BL]]+t6_ElectricalWorksBL</f>
        <v>44049</v>
      </c>
      <c r="M13" s="10">
        <v>44025.833333333328</v>
      </c>
      <c r="N13" s="10">
        <f>Table_SiteMilestonesTracking[[#This Row],[CablingWorks_BL]]+t7_ConstructionAcceptanceBL</f>
        <v>44051</v>
      </c>
      <c r="O13" s="10">
        <v>44029.333333333328</v>
      </c>
      <c r="P13" s="10">
        <f>Table_SiteMilestonesTracking[[#This Row],[ConstructionAcceptance_BL]]+t8_ReadyForInstallationBL</f>
        <v>44056</v>
      </c>
      <c r="Q13" s="10">
        <v>44035.833333333328</v>
      </c>
      <c r="R13" s="10">
        <f>Table_SiteMilestonesTracking[[#This Row],[ReadyForOperation_BL]]+t9_SiteInOperationsBL</f>
        <v>44066</v>
      </c>
      <c r="S13" s="10">
        <v>44044.833333333328</v>
      </c>
      <c r="T13" s="12">
        <f>Table_SiteMilestonesTracking[[#This Row],[PathInOperation_BL]]-Table_SiteMilestonesTracking[[#This Row],[TechnicalPathSurvey_BL]]</f>
        <v>76</v>
      </c>
      <c r="U13" s="12">
        <f>Table_SiteMilestonesTracking[[#This Row],[PathInOperation_AC]]-Table_SiteMilestonesTracking[[#This Row],[TechnicalPathSurvey_AC]]</f>
        <v>49.833333333328483</v>
      </c>
      <c r="V13" s="12">
        <f>Table_SiteMilestonesTracking[[#This Row],[E2E_Path_AC]]-Table_SiteMilestonesTracking[[#This Row],[E2E_Path_BL]]</f>
        <v>-26.166666666671517</v>
      </c>
    </row>
    <row r="14" spans="1:23" x14ac:dyDescent="0.25">
      <c r="A14" t="s">
        <v>73</v>
      </c>
      <c r="B14" s="10">
        <v>43990</v>
      </c>
      <c r="C14" s="10">
        <v>43993</v>
      </c>
      <c r="D14" s="10">
        <f>Table_SiteMilestonesTracking[[#This Row],[TechnicalPathSurvey_BL]]+t1_SiteSurveyBL+t2_SiteEngineeringDocumentBL</f>
        <v>44008</v>
      </c>
      <c r="E14" s="10">
        <v>44007.166666666664</v>
      </c>
      <c r="F14" s="10">
        <f>Table_SiteMilestonesTracking[[#This Row],[PathEngineeringDocument_BL]]+t3_SiteConstructionWorkOrderBL</f>
        <v>44010</v>
      </c>
      <c r="G14" s="10">
        <v>44010.666666666664</v>
      </c>
      <c r="H14" s="10">
        <f>Table_SiteMilestonesTracking[[#This Row],[PathConstructionWorkOrder_BL]]+t4_CivilWorksBL</f>
        <v>44030</v>
      </c>
      <c r="I14" s="10">
        <v>44015.666666666664</v>
      </c>
      <c r="J14" s="10">
        <f>Table_SiteMilestonesTracking[[#This Row],[CivilWorks_BL]]+t5_MechanicalWorksBL</f>
        <v>44040</v>
      </c>
      <c r="K14" s="10">
        <v>44022.833333333328</v>
      </c>
      <c r="L14" s="10">
        <f>Table_SiteMilestonesTracking[[#This Row],[MechanicalWorks_BL]]+t6_ElectricalWorksBL</f>
        <v>44049</v>
      </c>
      <c r="M14" s="10">
        <v>44024.833333333328</v>
      </c>
      <c r="N14" s="10">
        <f>Table_SiteMilestonesTracking[[#This Row],[CablingWorks_BL]]+t7_ConstructionAcceptanceBL</f>
        <v>44051</v>
      </c>
      <c r="O14" s="10">
        <v>44029.333333333328</v>
      </c>
      <c r="P14" s="10">
        <f>Table_SiteMilestonesTracking[[#This Row],[ConstructionAcceptance_BL]]+t8_ReadyForInstallationBL</f>
        <v>44056</v>
      </c>
      <c r="Q14" s="10">
        <v>44031.833333333328</v>
      </c>
      <c r="R14" s="10">
        <f>Table_SiteMilestonesTracking[[#This Row],[ReadyForOperation_BL]]+t9_SiteInOperationsBL</f>
        <v>44066</v>
      </c>
      <c r="S14" s="10">
        <v>44040.833333333328</v>
      </c>
      <c r="T14" s="12">
        <f>Table_SiteMilestonesTracking[[#This Row],[PathInOperation_BL]]-Table_SiteMilestonesTracking[[#This Row],[TechnicalPathSurvey_BL]]</f>
        <v>76</v>
      </c>
      <c r="U14" s="12">
        <f>Table_SiteMilestonesTracking[[#This Row],[PathInOperation_AC]]-Table_SiteMilestonesTracking[[#This Row],[TechnicalPathSurvey_AC]]</f>
        <v>47.833333333328483</v>
      </c>
      <c r="V14" s="12">
        <f>Table_SiteMilestonesTracking[[#This Row],[E2E_Path_AC]]-Table_SiteMilestonesTracking[[#This Row],[E2E_Path_BL]]</f>
        <v>-28.166666666671517</v>
      </c>
    </row>
    <row r="15" spans="1:23" x14ac:dyDescent="0.25">
      <c r="A15" t="s">
        <v>74</v>
      </c>
      <c r="B15" s="10">
        <v>43990</v>
      </c>
      <c r="C15" s="10">
        <v>43991</v>
      </c>
      <c r="D15" s="10">
        <f>Table_SiteMilestonesTracking[[#This Row],[TechnicalPathSurvey_BL]]+t1_SiteSurveyBL+t2_SiteEngineeringDocumentBL</f>
        <v>44008</v>
      </c>
      <c r="E15" s="10">
        <v>44003.166666666664</v>
      </c>
      <c r="F15" s="10">
        <f>Table_SiteMilestonesTracking[[#This Row],[PathEngineeringDocument_BL]]+t3_SiteConstructionWorkOrderBL</f>
        <v>44010</v>
      </c>
      <c r="G15" s="10">
        <v>44010.666666666664</v>
      </c>
      <c r="H15" s="10">
        <f>Table_SiteMilestonesTracking[[#This Row],[PathConstructionWorkOrder_BL]]+t4_CivilWorksBL</f>
        <v>44030</v>
      </c>
      <c r="I15" s="10">
        <v>44018.666666666664</v>
      </c>
      <c r="J15" s="10">
        <f>Table_SiteMilestonesTracking[[#This Row],[CivilWorks_BL]]+t5_MechanicalWorksBL</f>
        <v>44040</v>
      </c>
      <c r="K15" s="10">
        <v>44023.833333333328</v>
      </c>
      <c r="L15" s="10">
        <f>Table_SiteMilestonesTracking[[#This Row],[MechanicalWorks_BL]]+t6_ElectricalWorksBL</f>
        <v>44049</v>
      </c>
      <c r="M15" s="10">
        <v>44031.833333333328</v>
      </c>
      <c r="N15" s="10">
        <f>Table_SiteMilestonesTracking[[#This Row],[CablingWorks_BL]]+t7_ConstructionAcceptanceBL</f>
        <v>44051</v>
      </c>
      <c r="O15" s="10">
        <v>44029.333333333328</v>
      </c>
      <c r="P15" s="10">
        <f>Table_SiteMilestonesTracking[[#This Row],[ConstructionAcceptance_BL]]+t8_ReadyForInstallationBL</f>
        <v>44056</v>
      </c>
      <c r="Q15" s="10">
        <v>44035.833333333328</v>
      </c>
      <c r="R15" s="10">
        <f>Table_SiteMilestonesTracking[[#This Row],[ReadyForOperation_BL]]+t9_SiteInOperationsBL</f>
        <v>44066</v>
      </c>
      <c r="S15" s="10">
        <v>44039.833333333328</v>
      </c>
      <c r="T15" s="12">
        <f>Table_SiteMilestonesTracking[[#This Row],[PathInOperation_BL]]-Table_SiteMilestonesTracking[[#This Row],[TechnicalPathSurvey_BL]]</f>
        <v>76</v>
      </c>
      <c r="U15" s="12">
        <f>Table_SiteMilestonesTracking[[#This Row],[PathInOperation_AC]]-Table_SiteMilestonesTracking[[#This Row],[TechnicalPathSurvey_AC]]</f>
        <v>48.833333333328483</v>
      </c>
      <c r="V15" s="12">
        <f>Table_SiteMilestonesTracking[[#This Row],[E2E_Path_AC]]-Table_SiteMilestonesTracking[[#This Row],[E2E_Path_BL]]</f>
        <v>-27.166666666671517</v>
      </c>
    </row>
    <row r="16" spans="1:23" x14ac:dyDescent="0.25">
      <c r="A16" t="s">
        <v>75</v>
      </c>
      <c r="B16" s="10">
        <v>43990</v>
      </c>
      <c r="C16" s="10">
        <v>43991</v>
      </c>
      <c r="D16" s="10">
        <f>Table_SiteMilestonesTracking[[#This Row],[TechnicalPathSurvey_BL]]+t1_SiteSurveyBL+t2_SiteEngineeringDocumentBL</f>
        <v>44008</v>
      </c>
      <c r="E16" s="10">
        <v>44006.166666666664</v>
      </c>
      <c r="F16" s="10">
        <f>Table_SiteMilestonesTracking[[#This Row],[PathEngineeringDocument_BL]]+t3_SiteConstructionWorkOrderBL</f>
        <v>44010</v>
      </c>
      <c r="G16" s="10">
        <v>44014.666666666664</v>
      </c>
      <c r="H16" s="10">
        <f>Table_SiteMilestonesTracking[[#This Row],[PathConstructionWorkOrder_BL]]+t4_CivilWorksBL</f>
        <v>44030</v>
      </c>
      <c r="I16" s="10">
        <v>44016.666666666664</v>
      </c>
      <c r="J16" s="10">
        <f>Table_SiteMilestonesTracking[[#This Row],[CivilWorks_BL]]+t5_MechanicalWorksBL</f>
        <v>44040</v>
      </c>
      <c r="K16" s="10">
        <v>44021.833333333328</v>
      </c>
      <c r="L16" s="10">
        <f>Table_SiteMilestonesTracking[[#This Row],[MechanicalWorks_BL]]+t6_ElectricalWorksBL</f>
        <v>44049</v>
      </c>
      <c r="M16" s="10">
        <v>44027.833333333328</v>
      </c>
      <c r="N16" s="10">
        <f>Table_SiteMilestonesTracking[[#This Row],[CablingWorks_BL]]+t7_ConstructionAcceptanceBL</f>
        <v>44051</v>
      </c>
      <c r="O16" s="10">
        <v>44029.333333333328</v>
      </c>
      <c r="P16" s="10">
        <f>Table_SiteMilestonesTracking[[#This Row],[ConstructionAcceptance_BL]]+t8_ReadyForInstallationBL</f>
        <v>44056</v>
      </c>
      <c r="Q16" s="10">
        <v>44032.833333333328</v>
      </c>
      <c r="R16" s="10">
        <f>Table_SiteMilestonesTracking[[#This Row],[ReadyForOperation_BL]]+t9_SiteInOperationsBL</f>
        <v>44066</v>
      </c>
      <c r="S16" s="10">
        <v>44044.833333333328</v>
      </c>
      <c r="T16" s="12">
        <f>Table_SiteMilestonesTracking[[#This Row],[PathInOperation_BL]]-Table_SiteMilestonesTracking[[#This Row],[TechnicalPathSurvey_BL]]</f>
        <v>76</v>
      </c>
      <c r="U16" s="12">
        <f>Table_SiteMilestonesTracking[[#This Row],[PathInOperation_AC]]-Table_SiteMilestonesTracking[[#This Row],[TechnicalPathSurvey_AC]]</f>
        <v>53.833333333328483</v>
      </c>
      <c r="V16" s="12">
        <f>Table_SiteMilestonesTracking[[#This Row],[E2E_Path_AC]]-Table_SiteMilestonesTracking[[#This Row],[E2E_Path_BL]]</f>
        <v>-22.166666666671517</v>
      </c>
    </row>
    <row r="17" spans="1:22" x14ac:dyDescent="0.25">
      <c r="A17" t="s">
        <v>76</v>
      </c>
      <c r="B17" s="10">
        <v>43990</v>
      </c>
      <c r="C17" s="10">
        <v>43994</v>
      </c>
      <c r="D17" s="10">
        <f>Table_SiteMilestonesTracking[[#This Row],[TechnicalPathSurvey_BL]]+t1_SiteSurveyBL+t2_SiteEngineeringDocumentBL</f>
        <v>44008</v>
      </c>
      <c r="E17" s="10">
        <v>44003.166666666664</v>
      </c>
      <c r="F17" s="10">
        <f>Table_SiteMilestonesTracking[[#This Row],[PathEngineeringDocument_BL]]+t3_SiteConstructionWorkOrderBL</f>
        <v>44010</v>
      </c>
      <c r="G17" s="10">
        <v>44009.666666666664</v>
      </c>
      <c r="H17" s="10">
        <f>Table_SiteMilestonesTracking[[#This Row],[PathConstructionWorkOrder_BL]]+t4_CivilWorksBL</f>
        <v>44030</v>
      </c>
      <c r="I17" s="10">
        <v>44018.666666666664</v>
      </c>
      <c r="J17" s="10">
        <f>Table_SiteMilestonesTracking[[#This Row],[CivilWorks_BL]]+t5_MechanicalWorksBL</f>
        <v>44040</v>
      </c>
      <c r="K17" s="10">
        <v>44020.833333333328</v>
      </c>
      <c r="L17" s="10">
        <f>Table_SiteMilestonesTracking[[#This Row],[MechanicalWorks_BL]]+t6_ElectricalWorksBL</f>
        <v>44049</v>
      </c>
      <c r="M17" s="10">
        <v>44025.833333333328</v>
      </c>
      <c r="N17" s="10">
        <f>Table_SiteMilestonesTracking[[#This Row],[CablingWorks_BL]]+t7_ConstructionAcceptanceBL</f>
        <v>44051</v>
      </c>
      <c r="O17" s="10">
        <v>44028.333333333328</v>
      </c>
      <c r="P17" s="10">
        <f>Table_SiteMilestonesTracking[[#This Row],[ConstructionAcceptance_BL]]+t8_ReadyForInstallationBL</f>
        <v>44056</v>
      </c>
      <c r="Q17" s="10">
        <v>44036.833333333328</v>
      </c>
      <c r="R17" s="10">
        <f>Table_SiteMilestonesTracking[[#This Row],[ReadyForOperation_BL]]+t9_SiteInOperationsBL</f>
        <v>44066</v>
      </c>
      <c r="S17" s="10">
        <v>44040.833333333328</v>
      </c>
      <c r="T17" s="12">
        <f>Table_SiteMilestonesTracking[[#This Row],[PathInOperation_BL]]-Table_SiteMilestonesTracking[[#This Row],[TechnicalPathSurvey_BL]]</f>
        <v>76</v>
      </c>
      <c r="U17" s="12">
        <f>Table_SiteMilestonesTracking[[#This Row],[PathInOperation_AC]]-Table_SiteMilestonesTracking[[#This Row],[TechnicalPathSurvey_AC]]</f>
        <v>46.833333333328483</v>
      </c>
      <c r="V17" s="12">
        <f>Table_SiteMilestonesTracking[[#This Row],[E2E_Path_AC]]-Table_SiteMilestonesTracking[[#This Row],[E2E_Path_BL]]</f>
        <v>-29.166666666671517</v>
      </c>
    </row>
    <row r="18" spans="1:22" x14ac:dyDescent="0.25">
      <c r="A18" t="s">
        <v>77</v>
      </c>
      <c r="B18" s="10">
        <v>43990</v>
      </c>
      <c r="C18" s="10">
        <v>43993</v>
      </c>
      <c r="D18" s="10">
        <f>Table_SiteMilestonesTracking[[#This Row],[TechnicalPathSurvey_BL]]+t1_SiteSurveyBL+t2_SiteEngineeringDocumentBL</f>
        <v>44008</v>
      </c>
      <c r="E18" s="10">
        <v>44006.166666666664</v>
      </c>
      <c r="F18" s="10">
        <f>Table_SiteMilestonesTracking[[#This Row],[PathEngineeringDocument_BL]]+t3_SiteConstructionWorkOrderBL</f>
        <v>44010</v>
      </c>
      <c r="G18" s="10">
        <v>44014.666666666664</v>
      </c>
      <c r="H18" s="10">
        <f>Table_SiteMilestonesTracking[[#This Row],[PathConstructionWorkOrder_BL]]+t4_CivilWorksBL</f>
        <v>44030</v>
      </c>
      <c r="I18" s="10">
        <v>44014.666666666664</v>
      </c>
      <c r="J18" s="10">
        <f>Table_SiteMilestonesTracking[[#This Row],[CivilWorks_BL]]+t5_MechanicalWorksBL</f>
        <v>44040</v>
      </c>
      <c r="K18" s="10">
        <v>44023.833333333328</v>
      </c>
      <c r="L18" s="10">
        <f>Table_SiteMilestonesTracking[[#This Row],[MechanicalWorks_BL]]+t6_ElectricalWorksBL</f>
        <v>44049</v>
      </c>
      <c r="M18" s="10">
        <v>44025.833333333328</v>
      </c>
      <c r="N18" s="10">
        <f>Table_SiteMilestonesTracking[[#This Row],[CablingWorks_BL]]+t7_ConstructionAcceptanceBL</f>
        <v>44051</v>
      </c>
      <c r="O18" s="10">
        <v>44031.333333333328</v>
      </c>
      <c r="P18" s="10">
        <f>Table_SiteMilestonesTracking[[#This Row],[ConstructionAcceptance_BL]]+t8_ReadyForInstallationBL</f>
        <v>44056</v>
      </c>
      <c r="Q18" s="10">
        <v>44034.833333333328</v>
      </c>
      <c r="R18" s="10">
        <f>Table_SiteMilestonesTracking[[#This Row],[ReadyForOperation_BL]]+t9_SiteInOperationsBL</f>
        <v>44066</v>
      </c>
      <c r="S18" s="10">
        <v>44042.833333333328</v>
      </c>
      <c r="T18" s="12">
        <f>Table_SiteMilestonesTracking[[#This Row],[PathInOperation_BL]]-Table_SiteMilestonesTracking[[#This Row],[TechnicalPathSurvey_BL]]</f>
        <v>76</v>
      </c>
      <c r="U18" s="12">
        <f>Table_SiteMilestonesTracking[[#This Row],[PathInOperation_AC]]-Table_SiteMilestonesTracking[[#This Row],[TechnicalPathSurvey_AC]]</f>
        <v>49.833333333328483</v>
      </c>
      <c r="V18" s="12">
        <f>Table_SiteMilestonesTracking[[#This Row],[E2E_Path_AC]]-Table_SiteMilestonesTracking[[#This Row],[E2E_Path_BL]]</f>
        <v>-26.166666666671517</v>
      </c>
    </row>
    <row r="19" spans="1:22" x14ac:dyDescent="0.25">
      <c r="A19" t="s">
        <v>78</v>
      </c>
      <c r="B19" s="10">
        <v>43997</v>
      </c>
      <c r="C19" s="10">
        <v>43998</v>
      </c>
      <c r="D19" s="10">
        <f>Table_SiteMilestonesTracking[[#This Row],[TechnicalPathSurvey_BL]]+t1_SiteSurveyBL+t2_SiteEngineeringDocumentBL</f>
        <v>44015</v>
      </c>
      <c r="E19" s="10">
        <v>44012.166666666664</v>
      </c>
      <c r="F19" s="10">
        <f>Table_SiteMilestonesTracking[[#This Row],[PathEngineeringDocument_BL]]+t3_SiteConstructionWorkOrderBL</f>
        <v>44017</v>
      </c>
      <c r="G19" s="10">
        <v>44017.666666666664</v>
      </c>
      <c r="H19" s="10">
        <f>Table_SiteMilestonesTracking[[#This Row],[PathConstructionWorkOrder_BL]]+t4_CivilWorksBL</f>
        <v>44037</v>
      </c>
      <c r="I19" s="10">
        <v>44023.666666666664</v>
      </c>
      <c r="J19" s="10">
        <f>Table_SiteMilestonesTracking[[#This Row],[CivilWorks_BL]]+t5_MechanicalWorksBL</f>
        <v>44047</v>
      </c>
      <c r="K19" s="10">
        <v>44031.833333333328</v>
      </c>
      <c r="L19" s="10">
        <f>Table_SiteMilestonesTracking[[#This Row],[MechanicalWorks_BL]]+t6_ElectricalWorksBL</f>
        <v>44056</v>
      </c>
      <c r="M19" s="10">
        <v>44035.833333333328</v>
      </c>
      <c r="N19" s="10">
        <f>Table_SiteMilestonesTracking[[#This Row],[CablingWorks_BL]]+t7_ConstructionAcceptanceBL</f>
        <v>44058</v>
      </c>
      <c r="O19" s="10">
        <v>44038.333333333328</v>
      </c>
      <c r="P19" s="10">
        <f>Table_SiteMilestonesTracking[[#This Row],[ConstructionAcceptance_BL]]+t8_ReadyForInstallationBL</f>
        <v>44063</v>
      </c>
      <c r="Q19" s="10">
        <v>44039.833333333328</v>
      </c>
      <c r="R19" s="10">
        <f>Table_SiteMilestonesTracking[[#This Row],[ReadyForOperation_BL]]+t9_SiteInOperationsBL</f>
        <v>44073</v>
      </c>
      <c r="S19" s="10">
        <v>44049.833333333328</v>
      </c>
      <c r="T19" s="12">
        <f>Table_SiteMilestonesTracking[[#This Row],[PathInOperation_BL]]-Table_SiteMilestonesTracking[[#This Row],[TechnicalPathSurvey_BL]]</f>
        <v>76</v>
      </c>
      <c r="U19" s="12">
        <f>Table_SiteMilestonesTracking[[#This Row],[PathInOperation_AC]]-Table_SiteMilestonesTracking[[#This Row],[TechnicalPathSurvey_AC]]</f>
        <v>51.833333333328483</v>
      </c>
      <c r="V19" s="12">
        <f>Table_SiteMilestonesTracking[[#This Row],[E2E_Path_AC]]-Table_SiteMilestonesTracking[[#This Row],[E2E_Path_BL]]</f>
        <v>-24.166666666671517</v>
      </c>
    </row>
    <row r="20" spans="1:22" x14ac:dyDescent="0.25">
      <c r="A20" t="s">
        <v>79</v>
      </c>
      <c r="B20" s="10">
        <v>43997</v>
      </c>
      <c r="C20" s="10">
        <v>43998</v>
      </c>
      <c r="D20" s="10">
        <f>Table_SiteMilestonesTracking[[#This Row],[TechnicalPathSurvey_BL]]+t1_SiteSurveyBL+t2_SiteEngineeringDocumentBL</f>
        <v>44015</v>
      </c>
      <c r="E20" s="10">
        <v>44013.166666666664</v>
      </c>
      <c r="F20" s="10">
        <f>Table_SiteMilestonesTracking[[#This Row],[PathEngineeringDocument_BL]]+t3_SiteConstructionWorkOrderBL</f>
        <v>44017</v>
      </c>
      <c r="G20" s="10">
        <v>44018.666666666664</v>
      </c>
      <c r="H20" s="10">
        <f>Table_SiteMilestonesTracking[[#This Row],[PathConstructionWorkOrder_BL]]+t4_CivilWorksBL</f>
        <v>44037</v>
      </c>
      <c r="I20" s="10">
        <v>44025.666666666664</v>
      </c>
      <c r="J20" s="10">
        <f>Table_SiteMilestonesTracking[[#This Row],[CivilWorks_BL]]+t5_MechanicalWorksBL</f>
        <v>44047</v>
      </c>
      <c r="K20" s="10">
        <v>44031.833333333328</v>
      </c>
      <c r="L20" s="10">
        <f>Table_SiteMilestonesTracking[[#This Row],[MechanicalWorks_BL]]+t6_ElectricalWorksBL</f>
        <v>44056</v>
      </c>
      <c r="M20" s="10">
        <v>44038.833333333328</v>
      </c>
      <c r="N20" s="10">
        <f>Table_SiteMilestonesTracking[[#This Row],[CablingWorks_BL]]+t7_ConstructionAcceptanceBL</f>
        <v>44058</v>
      </c>
      <c r="O20" s="10">
        <v>44037.333333333328</v>
      </c>
      <c r="P20" s="10">
        <f>Table_SiteMilestonesTracking[[#This Row],[ConstructionAcceptance_BL]]+t8_ReadyForInstallationBL</f>
        <v>44063</v>
      </c>
      <c r="Q20" s="10">
        <v>44042.833333333328</v>
      </c>
      <c r="R20" s="10">
        <f>Table_SiteMilestonesTracking[[#This Row],[ReadyForOperation_BL]]+t9_SiteInOperationsBL</f>
        <v>44073</v>
      </c>
      <c r="S20" s="10">
        <v>44051.833333333328</v>
      </c>
      <c r="T20" s="12">
        <f>Table_SiteMilestonesTracking[[#This Row],[PathInOperation_BL]]-Table_SiteMilestonesTracking[[#This Row],[TechnicalPathSurvey_BL]]</f>
        <v>76</v>
      </c>
      <c r="U20" s="12">
        <f>Table_SiteMilestonesTracking[[#This Row],[PathInOperation_AC]]-Table_SiteMilestonesTracking[[#This Row],[TechnicalPathSurvey_AC]]</f>
        <v>53.833333333328483</v>
      </c>
      <c r="V20" s="12">
        <f>Table_SiteMilestonesTracking[[#This Row],[E2E_Path_AC]]-Table_SiteMilestonesTracking[[#This Row],[E2E_Path_BL]]</f>
        <v>-22.166666666671517</v>
      </c>
    </row>
    <row r="21" spans="1:22" x14ac:dyDescent="0.25">
      <c r="A21" t="s">
        <v>80</v>
      </c>
      <c r="B21" s="10">
        <v>43997</v>
      </c>
      <c r="C21" s="10">
        <v>44000</v>
      </c>
      <c r="D21" s="10">
        <f>Table_SiteMilestonesTracking[[#This Row],[TechnicalPathSurvey_BL]]+t1_SiteSurveyBL+t2_SiteEngineeringDocumentBL</f>
        <v>44015</v>
      </c>
      <c r="E21" s="10">
        <v>44013.166666666664</v>
      </c>
      <c r="F21" s="10">
        <f>Table_SiteMilestonesTracking[[#This Row],[PathEngineeringDocument_BL]]+t3_SiteConstructionWorkOrderBL</f>
        <v>44017</v>
      </c>
      <c r="G21" s="10">
        <v>44017.666666666664</v>
      </c>
      <c r="H21" s="10">
        <f>Table_SiteMilestonesTracking[[#This Row],[PathConstructionWorkOrder_BL]]+t4_CivilWorksBL</f>
        <v>44037</v>
      </c>
      <c r="I21" s="10">
        <v>44024.666666666664</v>
      </c>
      <c r="J21" s="10">
        <f>Table_SiteMilestonesTracking[[#This Row],[CivilWorks_BL]]+t5_MechanicalWorksBL</f>
        <v>44047</v>
      </c>
      <c r="K21" s="10">
        <v>44031.833333333328</v>
      </c>
      <c r="L21" s="10">
        <f>Table_SiteMilestonesTracking[[#This Row],[MechanicalWorks_BL]]+t6_ElectricalWorksBL</f>
        <v>44056</v>
      </c>
      <c r="M21" s="10">
        <v>44035.833333333328</v>
      </c>
      <c r="N21" s="10">
        <f>Table_SiteMilestonesTracking[[#This Row],[CablingWorks_BL]]+t7_ConstructionAcceptanceBL</f>
        <v>44058</v>
      </c>
      <c r="O21" s="10">
        <v>44039.333333333328</v>
      </c>
      <c r="P21" s="10">
        <f>Table_SiteMilestonesTracking[[#This Row],[ConstructionAcceptance_BL]]+t8_ReadyForInstallationBL</f>
        <v>44063</v>
      </c>
      <c r="Q21" s="10">
        <v>44042.833333333328</v>
      </c>
      <c r="R21" s="10">
        <f>Table_SiteMilestonesTracking[[#This Row],[ReadyForOperation_BL]]+t9_SiteInOperationsBL</f>
        <v>44073</v>
      </c>
      <c r="S21" s="10">
        <v>44050.833333333328</v>
      </c>
      <c r="T21" s="12">
        <f>Table_SiteMilestonesTracking[[#This Row],[PathInOperation_BL]]-Table_SiteMilestonesTracking[[#This Row],[TechnicalPathSurvey_BL]]</f>
        <v>76</v>
      </c>
      <c r="U21" s="12">
        <f>Table_SiteMilestonesTracking[[#This Row],[PathInOperation_AC]]-Table_SiteMilestonesTracking[[#This Row],[TechnicalPathSurvey_AC]]</f>
        <v>50.833333333328483</v>
      </c>
      <c r="V21" s="12">
        <f>Table_SiteMilestonesTracking[[#This Row],[E2E_Path_AC]]-Table_SiteMilestonesTracking[[#This Row],[E2E_Path_BL]]</f>
        <v>-25.166666666671517</v>
      </c>
    </row>
    <row r="22" spans="1:22" x14ac:dyDescent="0.25">
      <c r="A22" t="s">
        <v>81</v>
      </c>
      <c r="B22" s="10">
        <v>43997</v>
      </c>
      <c r="C22" s="10">
        <v>43998</v>
      </c>
      <c r="D22" s="10">
        <f>Table_SiteMilestonesTracking[[#This Row],[TechnicalPathSurvey_BL]]+t1_SiteSurveyBL+t2_SiteEngineeringDocumentBL</f>
        <v>44015</v>
      </c>
      <c r="E22" s="10">
        <v>44013.166666666664</v>
      </c>
      <c r="F22" s="10">
        <f>Table_SiteMilestonesTracking[[#This Row],[PathEngineeringDocument_BL]]+t3_SiteConstructionWorkOrderBL</f>
        <v>44017</v>
      </c>
      <c r="G22" s="10">
        <v>44017.666666666664</v>
      </c>
      <c r="H22" s="10">
        <f>Table_SiteMilestonesTracking[[#This Row],[PathConstructionWorkOrder_BL]]+t4_CivilWorksBL</f>
        <v>44037</v>
      </c>
      <c r="I22" s="10">
        <v>44024.666666666664</v>
      </c>
      <c r="J22" s="10">
        <f>Table_SiteMilestonesTracking[[#This Row],[CivilWorks_BL]]+t5_MechanicalWorksBL</f>
        <v>44047</v>
      </c>
      <c r="K22" s="10">
        <v>44031.833333333328</v>
      </c>
      <c r="L22" s="10">
        <f>Table_SiteMilestonesTracking[[#This Row],[MechanicalWorks_BL]]+t6_ElectricalWorksBL</f>
        <v>44056</v>
      </c>
      <c r="M22" s="10">
        <v>44038.833333333328</v>
      </c>
      <c r="N22" s="10">
        <f>Table_SiteMilestonesTracking[[#This Row],[CablingWorks_BL]]+t7_ConstructionAcceptanceBL</f>
        <v>44058</v>
      </c>
      <c r="O22" s="10">
        <v>44037.333333333328</v>
      </c>
      <c r="P22" s="10">
        <f>Table_SiteMilestonesTracking[[#This Row],[ConstructionAcceptance_BL]]+t8_ReadyForInstallationBL</f>
        <v>44063</v>
      </c>
      <c r="Q22" s="10">
        <v>44041.833333333328</v>
      </c>
      <c r="R22" s="10">
        <f>Table_SiteMilestonesTracking[[#This Row],[ReadyForOperation_BL]]+t9_SiteInOperationsBL</f>
        <v>44073</v>
      </c>
      <c r="S22" s="10">
        <v>44047.833333333328</v>
      </c>
      <c r="T22" s="12">
        <f>Table_SiteMilestonesTracking[[#This Row],[PathInOperation_BL]]-Table_SiteMilestonesTracking[[#This Row],[TechnicalPathSurvey_BL]]</f>
        <v>76</v>
      </c>
      <c r="U22" s="12">
        <f>Table_SiteMilestonesTracking[[#This Row],[PathInOperation_AC]]-Table_SiteMilestonesTracking[[#This Row],[TechnicalPathSurvey_AC]]</f>
        <v>49.833333333328483</v>
      </c>
      <c r="V22" s="12">
        <f>Table_SiteMilestonesTracking[[#This Row],[E2E_Path_AC]]-Table_SiteMilestonesTracking[[#This Row],[E2E_Path_BL]]</f>
        <v>-26.166666666671517</v>
      </c>
    </row>
    <row r="23" spans="1:22" x14ac:dyDescent="0.25">
      <c r="A23" t="s">
        <v>82</v>
      </c>
      <c r="B23" s="10">
        <v>43997</v>
      </c>
      <c r="C23" s="10">
        <v>43997</v>
      </c>
      <c r="D23" s="10">
        <f>Table_SiteMilestonesTracking[[#This Row],[TechnicalPathSurvey_BL]]+t1_SiteSurveyBL+t2_SiteEngineeringDocumentBL</f>
        <v>44015</v>
      </c>
      <c r="E23" s="10">
        <v>44012.166666666664</v>
      </c>
      <c r="F23" s="10">
        <f>Table_SiteMilestonesTracking[[#This Row],[PathEngineeringDocument_BL]]+t3_SiteConstructionWorkOrderBL</f>
        <v>44017</v>
      </c>
      <c r="G23" s="10">
        <v>44021.666666666664</v>
      </c>
      <c r="H23" s="10">
        <f>Table_SiteMilestonesTracking[[#This Row],[PathConstructionWorkOrder_BL]]+t4_CivilWorksBL</f>
        <v>44037</v>
      </c>
      <c r="I23" s="10">
        <v>44022.666666666664</v>
      </c>
      <c r="J23" s="10">
        <f>Table_SiteMilestonesTracking[[#This Row],[CivilWorks_BL]]+t5_MechanicalWorksBL</f>
        <v>44047</v>
      </c>
      <c r="K23" s="10">
        <v>44030.833333333328</v>
      </c>
      <c r="L23" s="10">
        <f>Table_SiteMilestonesTracking[[#This Row],[MechanicalWorks_BL]]+t6_ElectricalWorksBL</f>
        <v>44056</v>
      </c>
      <c r="M23" s="10">
        <v>44032.833333333328</v>
      </c>
      <c r="N23" s="10">
        <f>Table_SiteMilestonesTracking[[#This Row],[CablingWorks_BL]]+t7_ConstructionAcceptanceBL</f>
        <v>44058</v>
      </c>
      <c r="O23" s="10">
        <v>44037.333333333328</v>
      </c>
      <c r="P23" s="10">
        <f>Table_SiteMilestonesTracking[[#This Row],[ConstructionAcceptance_BL]]+t8_ReadyForInstallationBL</f>
        <v>44063</v>
      </c>
      <c r="Q23" s="10">
        <v>44041.833333333328</v>
      </c>
      <c r="R23" s="10">
        <f>Table_SiteMilestonesTracking[[#This Row],[ReadyForOperation_BL]]+t9_SiteInOperationsBL</f>
        <v>44073</v>
      </c>
      <c r="S23" s="10">
        <v>44050.833333333328</v>
      </c>
      <c r="T23" s="12">
        <f>Table_SiteMilestonesTracking[[#This Row],[PathInOperation_BL]]-Table_SiteMilestonesTracking[[#This Row],[TechnicalPathSurvey_BL]]</f>
        <v>76</v>
      </c>
      <c r="U23" s="12">
        <f>Table_SiteMilestonesTracking[[#This Row],[PathInOperation_AC]]-Table_SiteMilestonesTracking[[#This Row],[TechnicalPathSurvey_AC]]</f>
        <v>53.833333333328483</v>
      </c>
      <c r="V23" s="12">
        <f>Table_SiteMilestonesTracking[[#This Row],[E2E_Path_AC]]-Table_SiteMilestonesTracking[[#This Row],[E2E_Path_BL]]</f>
        <v>-22.166666666671517</v>
      </c>
    </row>
    <row r="24" spans="1:22" x14ac:dyDescent="0.25">
      <c r="A24" t="s">
        <v>83</v>
      </c>
      <c r="B24" s="10">
        <v>43997</v>
      </c>
      <c r="C24" s="10">
        <v>44001</v>
      </c>
      <c r="D24" s="10">
        <f>Table_SiteMilestonesTracking[[#This Row],[TechnicalPathSurvey_BL]]+t1_SiteSurveyBL+t2_SiteEngineeringDocumentBL</f>
        <v>44015</v>
      </c>
      <c r="E24" s="10">
        <v>44009.166666666664</v>
      </c>
      <c r="F24" s="10">
        <f>Table_SiteMilestonesTracking[[#This Row],[PathEngineeringDocument_BL]]+t3_SiteConstructionWorkOrderBL</f>
        <v>44017</v>
      </c>
      <c r="G24" s="10">
        <v>44017.666666666664</v>
      </c>
      <c r="H24" s="10">
        <f>Table_SiteMilestonesTracking[[#This Row],[PathConstructionWorkOrder_BL]]+t4_CivilWorksBL</f>
        <v>44037</v>
      </c>
      <c r="I24" s="10">
        <v>44026.666666666664</v>
      </c>
      <c r="J24" s="10">
        <f>Table_SiteMilestonesTracking[[#This Row],[CivilWorks_BL]]+t5_MechanicalWorksBL</f>
        <v>44047</v>
      </c>
      <c r="K24" s="10">
        <v>44028.833333333328</v>
      </c>
      <c r="L24" s="10">
        <f>Table_SiteMilestonesTracking[[#This Row],[MechanicalWorks_BL]]+t6_ElectricalWorksBL</f>
        <v>44056</v>
      </c>
      <c r="M24" s="10">
        <v>44034.833333333328</v>
      </c>
      <c r="N24" s="10">
        <f>Table_SiteMilestonesTracking[[#This Row],[CablingWorks_BL]]+t7_ConstructionAcceptanceBL</f>
        <v>44058</v>
      </c>
      <c r="O24" s="10">
        <v>44039.333333333328</v>
      </c>
      <c r="P24" s="10">
        <f>Table_SiteMilestonesTracking[[#This Row],[ConstructionAcceptance_BL]]+t8_ReadyForInstallationBL</f>
        <v>44063</v>
      </c>
      <c r="Q24" s="10">
        <v>44038.833333333328</v>
      </c>
      <c r="R24" s="10">
        <f>Table_SiteMilestonesTracking[[#This Row],[ReadyForOperation_BL]]+t9_SiteInOperationsBL</f>
        <v>44073</v>
      </c>
      <c r="S24" s="10">
        <v>44048.833333333328</v>
      </c>
      <c r="T24" s="12">
        <f>Table_SiteMilestonesTracking[[#This Row],[PathInOperation_BL]]-Table_SiteMilestonesTracking[[#This Row],[TechnicalPathSurvey_BL]]</f>
        <v>76</v>
      </c>
      <c r="U24" s="12">
        <f>Table_SiteMilestonesTracking[[#This Row],[PathInOperation_AC]]-Table_SiteMilestonesTracking[[#This Row],[TechnicalPathSurvey_AC]]</f>
        <v>47.833333333328483</v>
      </c>
      <c r="V24" s="12">
        <f>Table_SiteMilestonesTracking[[#This Row],[E2E_Path_AC]]-Table_SiteMilestonesTracking[[#This Row],[E2E_Path_BL]]</f>
        <v>-28.166666666671517</v>
      </c>
    </row>
    <row r="25" spans="1:22" x14ac:dyDescent="0.25">
      <c r="A25" t="s">
        <v>84</v>
      </c>
      <c r="B25" s="10">
        <v>43997</v>
      </c>
      <c r="C25" s="10">
        <v>44001</v>
      </c>
      <c r="D25" s="10">
        <f>Table_SiteMilestonesTracking[[#This Row],[TechnicalPathSurvey_BL]]+t1_SiteSurveyBL+t2_SiteEngineeringDocumentBL</f>
        <v>44015</v>
      </c>
      <c r="E25" s="10">
        <v>44011.166666666664</v>
      </c>
      <c r="F25" s="10">
        <f>Table_SiteMilestonesTracking[[#This Row],[PathEngineeringDocument_BL]]+t3_SiteConstructionWorkOrderBL</f>
        <v>44017</v>
      </c>
      <c r="G25" s="10">
        <v>44019.666666666664</v>
      </c>
      <c r="H25" s="10">
        <f>Table_SiteMilestonesTracking[[#This Row],[PathConstructionWorkOrder_BL]]+t4_CivilWorksBL</f>
        <v>44037</v>
      </c>
      <c r="I25" s="10">
        <v>44026.666666666664</v>
      </c>
      <c r="J25" s="10">
        <f>Table_SiteMilestonesTracking[[#This Row],[CivilWorks_BL]]+t5_MechanicalWorksBL</f>
        <v>44047</v>
      </c>
      <c r="K25" s="10">
        <v>44030.833333333328</v>
      </c>
      <c r="L25" s="10">
        <f>Table_SiteMilestonesTracking[[#This Row],[MechanicalWorks_BL]]+t6_ElectricalWorksBL</f>
        <v>44056</v>
      </c>
      <c r="M25" s="10">
        <v>44034.833333333328</v>
      </c>
      <c r="N25" s="10">
        <f>Table_SiteMilestonesTracking[[#This Row],[CablingWorks_BL]]+t7_ConstructionAcceptanceBL</f>
        <v>44058</v>
      </c>
      <c r="O25" s="10">
        <v>44040.333333333328</v>
      </c>
      <c r="P25" s="10">
        <f>Table_SiteMilestonesTracking[[#This Row],[ConstructionAcceptance_BL]]+t8_ReadyForInstallationBL</f>
        <v>44063</v>
      </c>
      <c r="Q25" s="10">
        <v>44038.833333333328</v>
      </c>
      <c r="R25" s="10">
        <f>Table_SiteMilestonesTracking[[#This Row],[ReadyForOperation_BL]]+t9_SiteInOperationsBL</f>
        <v>44073</v>
      </c>
      <c r="S25" s="10">
        <v>44048.833333333328</v>
      </c>
      <c r="T25" s="12">
        <f>Table_SiteMilestonesTracking[[#This Row],[PathInOperation_BL]]-Table_SiteMilestonesTracking[[#This Row],[TechnicalPathSurvey_BL]]</f>
        <v>76</v>
      </c>
      <c r="U25" s="12">
        <f>Table_SiteMilestonesTracking[[#This Row],[PathInOperation_AC]]-Table_SiteMilestonesTracking[[#This Row],[TechnicalPathSurvey_AC]]</f>
        <v>47.833333333328483</v>
      </c>
      <c r="V25" s="12">
        <f>Table_SiteMilestonesTracking[[#This Row],[E2E_Path_AC]]-Table_SiteMilestonesTracking[[#This Row],[E2E_Path_BL]]</f>
        <v>-28.166666666671517</v>
      </c>
    </row>
    <row r="26" spans="1:22" x14ac:dyDescent="0.25">
      <c r="A26" t="s">
        <v>85</v>
      </c>
      <c r="B26" s="10">
        <v>43997</v>
      </c>
      <c r="C26" s="10">
        <v>43999</v>
      </c>
      <c r="D26" s="10">
        <f>Table_SiteMilestonesTracking[[#This Row],[TechnicalPathSurvey_BL]]+t1_SiteSurveyBL+t2_SiteEngineeringDocumentBL</f>
        <v>44015</v>
      </c>
      <c r="E26" s="10">
        <v>44010.166666666664</v>
      </c>
      <c r="F26" s="10">
        <f>Table_SiteMilestonesTracking[[#This Row],[PathEngineeringDocument_BL]]+t3_SiteConstructionWorkOrderBL</f>
        <v>44017</v>
      </c>
      <c r="G26" s="10">
        <v>44019.666666666664</v>
      </c>
      <c r="H26" s="10">
        <f>Table_SiteMilestonesTracking[[#This Row],[PathConstructionWorkOrder_BL]]+t4_CivilWorksBL</f>
        <v>44037</v>
      </c>
      <c r="I26" s="10">
        <v>44024.666666666664</v>
      </c>
      <c r="J26" s="10">
        <f>Table_SiteMilestonesTracking[[#This Row],[CivilWorks_BL]]+t5_MechanicalWorksBL</f>
        <v>44047</v>
      </c>
      <c r="K26" s="10">
        <v>44029.833333333328</v>
      </c>
      <c r="L26" s="10">
        <f>Table_SiteMilestonesTracking[[#This Row],[MechanicalWorks_BL]]+t6_ElectricalWorksBL</f>
        <v>44056</v>
      </c>
      <c r="M26" s="10">
        <v>44032.833333333328</v>
      </c>
      <c r="N26" s="10">
        <f>Table_SiteMilestonesTracking[[#This Row],[CablingWorks_BL]]+t7_ConstructionAcceptanceBL</f>
        <v>44058</v>
      </c>
      <c r="O26" s="10">
        <v>44040.333333333328</v>
      </c>
      <c r="P26" s="10">
        <f>Table_SiteMilestonesTracking[[#This Row],[ConstructionAcceptance_BL]]+t8_ReadyForInstallationBL</f>
        <v>44063</v>
      </c>
      <c r="Q26" s="10">
        <v>44040.833333333328</v>
      </c>
      <c r="R26" s="10">
        <f>Table_SiteMilestonesTracking[[#This Row],[ReadyForOperation_BL]]+t9_SiteInOperationsBL</f>
        <v>44073</v>
      </c>
      <c r="S26" s="10">
        <v>44050.833333333328</v>
      </c>
      <c r="T26" s="12">
        <f>Table_SiteMilestonesTracking[[#This Row],[PathInOperation_BL]]-Table_SiteMilestonesTracking[[#This Row],[TechnicalPathSurvey_BL]]</f>
        <v>76</v>
      </c>
      <c r="U26" s="12">
        <f>Table_SiteMilestonesTracking[[#This Row],[PathInOperation_AC]]-Table_SiteMilestonesTracking[[#This Row],[TechnicalPathSurvey_AC]]</f>
        <v>51.833333333328483</v>
      </c>
      <c r="V26" s="12">
        <f>Table_SiteMilestonesTracking[[#This Row],[E2E_Path_AC]]-Table_SiteMilestonesTracking[[#This Row],[E2E_Path_BL]]</f>
        <v>-24.166666666671517</v>
      </c>
    </row>
    <row r="27" spans="1:22" x14ac:dyDescent="0.25">
      <c r="A27" t="s">
        <v>86</v>
      </c>
      <c r="B27" s="10">
        <v>43997</v>
      </c>
      <c r="C27" s="10">
        <v>43998</v>
      </c>
      <c r="D27" s="10">
        <f>Table_SiteMilestonesTracking[[#This Row],[TechnicalPathSurvey_BL]]+t1_SiteSurveyBL+t2_SiteEngineeringDocumentBL</f>
        <v>44015</v>
      </c>
      <c r="E27" s="10">
        <v>44012.166666666664</v>
      </c>
      <c r="F27" s="10">
        <f>Table_SiteMilestonesTracking[[#This Row],[PathEngineeringDocument_BL]]+t3_SiteConstructionWorkOrderBL</f>
        <v>44017</v>
      </c>
      <c r="G27" s="10">
        <v>44017.666666666664</v>
      </c>
      <c r="H27" s="10">
        <f>Table_SiteMilestonesTracking[[#This Row],[PathConstructionWorkOrder_BL]]+t4_CivilWorksBL</f>
        <v>44037</v>
      </c>
      <c r="I27" s="10">
        <v>44025.666666666664</v>
      </c>
      <c r="J27" s="10">
        <f>Table_SiteMilestonesTracking[[#This Row],[CivilWorks_BL]]+t5_MechanicalWorksBL</f>
        <v>44047</v>
      </c>
      <c r="K27" s="10">
        <v>44028.833333333328</v>
      </c>
      <c r="L27" s="10">
        <f>Table_SiteMilestonesTracking[[#This Row],[MechanicalWorks_BL]]+t6_ElectricalWorksBL</f>
        <v>44056</v>
      </c>
      <c r="M27" s="10">
        <v>44033.833333333328</v>
      </c>
      <c r="N27" s="10">
        <f>Table_SiteMilestonesTracking[[#This Row],[CablingWorks_BL]]+t7_ConstructionAcceptanceBL</f>
        <v>44058</v>
      </c>
      <c r="O27" s="10">
        <v>44039.333333333328</v>
      </c>
      <c r="P27" s="10">
        <f>Table_SiteMilestonesTracking[[#This Row],[ConstructionAcceptance_BL]]+t8_ReadyForInstallationBL</f>
        <v>44063</v>
      </c>
      <c r="Q27" s="10">
        <v>44039.833333333328</v>
      </c>
      <c r="R27" s="10">
        <f>Table_SiteMilestonesTracking[[#This Row],[ReadyForOperation_BL]]+t9_SiteInOperationsBL</f>
        <v>44073</v>
      </c>
      <c r="S27" s="10">
        <v>44047.833333333328</v>
      </c>
      <c r="T27" s="12">
        <f>Table_SiteMilestonesTracking[[#This Row],[PathInOperation_BL]]-Table_SiteMilestonesTracking[[#This Row],[TechnicalPathSurvey_BL]]</f>
        <v>76</v>
      </c>
      <c r="U27" s="12">
        <f>Table_SiteMilestonesTracking[[#This Row],[PathInOperation_AC]]-Table_SiteMilestonesTracking[[#This Row],[TechnicalPathSurvey_AC]]</f>
        <v>49.833333333328483</v>
      </c>
      <c r="V27" s="12">
        <f>Table_SiteMilestonesTracking[[#This Row],[E2E_Path_AC]]-Table_SiteMilestonesTracking[[#This Row],[E2E_Path_BL]]</f>
        <v>-26.166666666671517</v>
      </c>
    </row>
    <row r="28" spans="1:22" x14ac:dyDescent="0.25">
      <c r="A28" t="s">
        <v>87</v>
      </c>
      <c r="B28" s="10">
        <v>43997</v>
      </c>
      <c r="C28" s="10">
        <v>44000</v>
      </c>
      <c r="D28" s="10">
        <f>Table_SiteMilestonesTracking[[#This Row],[TechnicalPathSurvey_BL]]+t1_SiteSurveyBL+t2_SiteEngineeringDocumentBL</f>
        <v>44015</v>
      </c>
      <c r="E28" s="10">
        <v>44013.166666666664</v>
      </c>
      <c r="F28" s="10">
        <f>Table_SiteMilestonesTracking[[#This Row],[PathEngineeringDocument_BL]]+t3_SiteConstructionWorkOrderBL</f>
        <v>44017</v>
      </c>
      <c r="G28" s="10">
        <v>44020.666666666664</v>
      </c>
      <c r="H28" s="10">
        <f>Table_SiteMilestonesTracking[[#This Row],[PathConstructionWorkOrder_BL]]+t4_CivilWorksBL</f>
        <v>44037</v>
      </c>
      <c r="I28" s="10">
        <v>44022.666666666664</v>
      </c>
      <c r="J28" s="10">
        <f>Table_SiteMilestonesTracking[[#This Row],[CivilWorks_BL]]+t5_MechanicalWorksBL</f>
        <v>44047</v>
      </c>
      <c r="K28" s="10">
        <v>44027.833333333328</v>
      </c>
      <c r="L28" s="10">
        <f>Table_SiteMilestonesTracking[[#This Row],[MechanicalWorks_BL]]+t6_ElectricalWorksBL</f>
        <v>44056</v>
      </c>
      <c r="M28" s="10">
        <v>44036.833333333328</v>
      </c>
      <c r="N28" s="10">
        <f>Table_SiteMilestonesTracking[[#This Row],[CablingWorks_BL]]+t7_ConstructionAcceptanceBL</f>
        <v>44058</v>
      </c>
      <c r="O28" s="10">
        <v>44039.333333333328</v>
      </c>
      <c r="P28" s="10">
        <f>Table_SiteMilestonesTracking[[#This Row],[ConstructionAcceptance_BL]]+t8_ReadyForInstallationBL</f>
        <v>44063</v>
      </c>
      <c r="Q28" s="10">
        <v>44039.833333333328</v>
      </c>
      <c r="R28" s="10">
        <f>Table_SiteMilestonesTracking[[#This Row],[ReadyForOperation_BL]]+t9_SiteInOperationsBL</f>
        <v>44073</v>
      </c>
      <c r="S28" s="10">
        <v>44046.833333333328</v>
      </c>
      <c r="T28" s="12">
        <f>Table_SiteMilestonesTracking[[#This Row],[PathInOperation_BL]]-Table_SiteMilestonesTracking[[#This Row],[TechnicalPathSurvey_BL]]</f>
        <v>76</v>
      </c>
      <c r="U28" s="12">
        <f>Table_SiteMilestonesTracking[[#This Row],[PathInOperation_AC]]-Table_SiteMilestonesTracking[[#This Row],[TechnicalPathSurvey_AC]]</f>
        <v>46.833333333328483</v>
      </c>
      <c r="V28" s="12">
        <f>Table_SiteMilestonesTracking[[#This Row],[E2E_Path_AC]]-Table_SiteMilestonesTracking[[#This Row],[E2E_Path_BL]]</f>
        <v>-29.166666666671517</v>
      </c>
    </row>
    <row r="29" spans="1:22" x14ac:dyDescent="0.25">
      <c r="A29" t="s">
        <v>88</v>
      </c>
      <c r="B29" s="10">
        <v>44003</v>
      </c>
      <c r="C29" s="10">
        <v>44006</v>
      </c>
      <c r="D29" s="10">
        <f>Table_SiteMilestonesTracking[[#This Row],[TechnicalPathSurvey_BL]]+t1_SiteSurveyBL+t2_SiteEngineeringDocumentBL</f>
        <v>44021</v>
      </c>
      <c r="E29" s="10">
        <v>44019.166666666664</v>
      </c>
      <c r="F29" s="10">
        <f>Table_SiteMilestonesTracking[[#This Row],[PathEngineeringDocument_BL]]+t3_SiteConstructionWorkOrderBL</f>
        <v>44023</v>
      </c>
      <c r="G29" s="10">
        <v>44025.666666666664</v>
      </c>
      <c r="H29" s="10">
        <f>Table_SiteMilestonesTracking[[#This Row],[PathConstructionWorkOrder_BL]]+t4_CivilWorksBL</f>
        <v>44043</v>
      </c>
      <c r="I29" s="10">
        <v>44030.666666666664</v>
      </c>
      <c r="J29" s="10">
        <f>Table_SiteMilestonesTracking[[#This Row],[CivilWorks_BL]]+t5_MechanicalWorksBL</f>
        <v>44053</v>
      </c>
      <c r="K29" s="10">
        <v>44037.833333333328</v>
      </c>
      <c r="L29" s="10">
        <f>Table_SiteMilestonesTracking[[#This Row],[MechanicalWorks_BL]]+t6_ElectricalWorksBL</f>
        <v>44062</v>
      </c>
      <c r="M29" s="10">
        <v>44044.833333333328</v>
      </c>
      <c r="N29" s="10">
        <f>Table_SiteMilestonesTracking[[#This Row],[CablingWorks_BL]]+t7_ConstructionAcceptanceBL</f>
        <v>44064</v>
      </c>
      <c r="O29" s="10">
        <v>44044.333333333328</v>
      </c>
      <c r="P29" s="10">
        <f>Table_SiteMilestonesTracking[[#This Row],[ConstructionAcceptance_BL]]+t8_ReadyForInstallationBL</f>
        <v>44069</v>
      </c>
      <c r="Q29" s="10">
        <v>44047.833333333328</v>
      </c>
      <c r="R29" s="10">
        <f>Table_SiteMilestonesTracking[[#This Row],[ReadyForOperation_BL]]+t9_SiteInOperationsBL</f>
        <v>44079</v>
      </c>
      <c r="S29" s="10">
        <v>44053.833333333328</v>
      </c>
      <c r="T29" s="12">
        <f>Table_SiteMilestonesTracking[[#This Row],[PathInOperation_BL]]-Table_SiteMilestonesTracking[[#This Row],[TechnicalPathSurvey_BL]]</f>
        <v>76</v>
      </c>
      <c r="U29" s="12">
        <f>Table_SiteMilestonesTracking[[#This Row],[PathInOperation_AC]]-Table_SiteMilestonesTracking[[#This Row],[TechnicalPathSurvey_AC]]</f>
        <v>47.833333333328483</v>
      </c>
      <c r="V29" s="12">
        <f>Table_SiteMilestonesTracking[[#This Row],[E2E_Path_AC]]-Table_SiteMilestonesTracking[[#This Row],[E2E_Path_BL]]</f>
        <v>-28.166666666671517</v>
      </c>
    </row>
    <row r="30" spans="1:22" x14ac:dyDescent="0.25">
      <c r="A30" t="s">
        <v>89</v>
      </c>
      <c r="B30" s="10">
        <v>44003</v>
      </c>
      <c r="C30" s="10">
        <v>44006</v>
      </c>
      <c r="D30" s="10">
        <f>Table_SiteMilestonesTracking[[#This Row],[TechnicalPathSurvey_BL]]+t1_SiteSurveyBL+t2_SiteEngineeringDocumentBL</f>
        <v>44021</v>
      </c>
      <c r="E30" s="10">
        <v>44018.166666666664</v>
      </c>
      <c r="F30" s="10">
        <f>Table_SiteMilestonesTracking[[#This Row],[PathEngineeringDocument_BL]]+t3_SiteConstructionWorkOrderBL</f>
        <v>44023</v>
      </c>
      <c r="G30" s="10">
        <v>44022.666666666664</v>
      </c>
      <c r="H30" s="10">
        <f>Table_SiteMilestonesTracking[[#This Row],[PathConstructionWorkOrder_BL]]+t4_CivilWorksBL</f>
        <v>44043</v>
      </c>
      <c r="I30" s="10">
        <v>44027.666666666664</v>
      </c>
      <c r="J30" s="10">
        <f>Table_SiteMilestonesTracking[[#This Row],[CivilWorks_BL]]+t5_MechanicalWorksBL</f>
        <v>44053</v>
      </c>
      <c r="K30" s="10">
        <v>44036.833333333328</v>
      </c>
      <c r="L30" s="10">
        <f>Table_SiteMilestonesTracking[[#This Row],[MechanicalWorks_BL]]+t6_ElectricalWorksBL</f>
        <v>44062</v>
      </c>
      <c r="M30" s="10">
        <v>44043.833333333328</v>
      </c>
      <c r="N30" s="10">
        <f>Table_SiteMilestonesTracking[[#This Row],[CablingWorks_BL]]+t7_ConstructionAcceptanceBL</f>
        <v>44064</v>
      </c>
      <c r="O30" s="10">
        <v>44044.333333333328</v>
      </c>
      <c r="P30" s="10">
        <f>Table_SiteMilestonesTracking[[#This Row],[ConstructionAcceptance_BL]]+t8_ReadyForInstallationBL</f>
        <v>44069</v>
      </c>
      <c r="Q30" s="10">
        <v>44046.833333333328</v>
      </c>
      <c r="R30" s="10">
        <f>Table_SiteMilestonesTracking[[#This Row],[ReadyForOperation_BL]]+t9_SiteInOperationsBL</f>
        <v>44079</v>
      </c>
      <c r="S30" s="10">
        <v>44055.833333333328</v>
      </c>
      <c r="T30" s="12">
        <f>Table_SiteMilestonesTracking[[#This Row],[PathInOperation_BL]]-Table_SiteMilestonesTracking[[#This Row],[TechnicalPathSurvey_BL]]</f>
        <v>76</v>
      </c>
      <c r="U30" s="12">
        <f>Table_SiteMilestonesTracking[[#This Row],[PathInOperation_AC]]-Table_SiteMilestonesTracking[[#This Row],[TechnicalPathSurvey_AC]]</f>
        <v>49.833333333328483</v>
      </c>
      <c r="V30" s="12">
        <f>Table_SiteMilestonesTracking[[#This Row],[E2E_Path_AC]]-Table_SiteMilestonesTracking[[#This Row],[E2E_Path_BL]]</f>
        <v>-26.166666666671517</v>
      </c>
    </row>
    <row r="31" spans="1:22" x14ac:dyDescent="0.25">
      <c r="A31" t="s">
        <v>90</v>
      </c>
      <c r="B31" s="10">
        <v>44003</v>
      </c>
      <c r="C31" s="10">
        <v>44005</v>
      </c>
      <c r="D31" s="10">
        <f>Table_SiteMilestonesTracking[[#This Row],[TechnicalPathSurvey_BL]]+t1_SiteSurveyBL+t2_SiteEngineeringDocumentBL</f>
        <v>44021</v>
      </c>
      <c r="E31" s="10">
        <v>44018.166666666664</v>
      </c>
      <c r="F31" s="10">
        <f>Table_SiteMilestonesTracking[[#This Row],[PathEngineeringDocument_BL]]+t3_SiteConstructionWorkOrderBL</f>
        <v>44023</v>
      </c>
      <c r="G31" s="10">
        <v>44024.666666666664</v>
      </c>
      <c r="H31" s="10">
        <f>Table_SiteMilestonesTracking[[#This Row],[PathConstructionWorkOrder_BL]]+t4_CivilWorksBL</f>
        <v>44043</v>
      </c>
      <c r="I31" s="10">
        <v>44030.666666666664</v>
      </c>
      <c r="J31" s="10">
        <f>Table_SiteMilestonesTracking[[#This Row],[CivilWorks_BL]]+t5_MechanicalWorksBL</f>
        <v>44053</v>
      </c>
      <c r="K31" s="10">
        <v>44036.833333333328</v>
      </c>
      <c r="L31" s="10">
        <f>Table_SiteMilestonesTracking[[#This Row],[MechanicalWorks_BL]]+t6_ElectricalWorksBL</f>
        <v>44062</v>
      </c>
      <c r="M31" s="10">
        <v>44039.833333333328</v>
      </c>
      <c r="N31" s="10">
        <f>Table_SiteMilestonesTracking[[#This Row],[CablingWorks_BL]]+t7_ConstructionAcceptanceBL</f>
        <v>44064</v>
      </c>
      <c r="O31" s="10">
        <v>44043.333333333328</v>
      </c>
      <c r="P31" s="10">
        <f>Table_SiteMilestonesTracking[[#This Row],[ConstructionAcceptance_BL]]+t8_ReadyForInstallationBL</f>
        <v>44069</v>
      </c>
      <c r="Q31" s="10">
        <v>44047.833333333328</v>
      </c>
      <c r="R31" s="10">
        <f>Table_SiteMilestonesTracking[[#This Row],[ReadyForOperation_BL]]+t9_SiteInOperationsBL</f>
        <v>44079</v>
      </c>
      <c r="S31" s="10">
        <v>44055.833333333328</v>
      </c>
      <c r="T31" s="12">
        <f>Table_SiteMilestonesTracking[[#This Row],[PathInOperation_BL]]-Table_SiteMilestonesTracking[[#This Row],[TechnicalPathSurvey_BL]]</f>
        <v>76</v>
      </c>
      <c r="U31" s="12">
        <f>Table_SiteMilestonesTracking[[#This Row],[PathInOperation_AC]]-Table_SiteMilestonesTracking[[#This Row],[TechnicalPathSurvey_AC]]</f>
        <v>50.833333333328483</v>
      </c>
      <c r="V31" s="12">
        <f>Table_SiteMilestonesTracking[[#This Row],[E2E_Path_AC]]-Table_SiteMilestonesTracking[[#This Row],[E2E_Path_BL]]</f>
        <v>-25.166666666671517</v>
      </c>
    </row>
    <row r="32" spans="1:22" x14ac:dyDescent="0.25">
      <c r="A32" t="s">
        <v>91</v>
      </c>
      <c r="B32" s="10">
        <v>44003</v>
      </c>
      <c r="C32" s="10">
        <v>44003</v>
      </c>
      <c r="D32" s="10">
        <f>Table_SiteMilestonesTracking[[#This Row],[TechnicalPathSurvey_BL]]+t1_SiteSurveyBL+t2_SiteEngineeringDocumentBL</f>
        <v>44021</v>
      </c>
      <c r="E32" s="10">
        <v>44015.166666666664</v>
      </c>
      <c r="F32" s="10">
        <f>Table_SiteMilestonesTracking[[#This Row],[PathEngineeringDocument_BL]]+t3_SiteConstructionWorkOrderBL</f>
        <v>44023</v>
      </c>
      <c r="G32" s="10">
        <v>44025.666666666664</v>
      </c>
      <c r="H32" s="10">
        <f>Table_SiteMilestonesTracking[[#This Row],[PathConstructionWorkOrder_BL]]+t4_CivilWorksBL</f>
        <v>44043</v>
      </c>
      <c r="I32" s="10">
        <v>44030.666666666664</v>
      </c>
      <c r="J32" s="10">
        <f>Table_SiteMilestonesTracking[[#This Row],[CivilWorks_BL]]+t5_MechanicalWorksBL</f>
        <v>44053</v>
      </c>
      <c r="K32" s="10">
        <v>44036.833333333328</v>
      </c>
      <c r="L32" s="10">
        <f>Table_SiteMilestonesTracking[[#This Row],[MechanicalWorks_BL]]+t6_ElectricalWorksBL</f>
        <v>44062</v>
      </c>
      <c r="M32" s="10">
        <v>44043.833333333328</v>
      </c>
      <c r="N32" s="10">
        <f>Table_SiteMilestonesTracking[[#This Row],[CablingWorks_BL]]+t7_ConstructionAcceptanceBL</f>
        <v>44064</v>
      </c>
      <c r="O32" s="10">
        <v>44043.333333333328</v>
      </c>
      <c r="P32" s="10">
        <f>Table_SiteMilestonesTracking[[#This Row],[ConstructionAcceptance_BL]]+t8_ReadyForInstallationBL</f>
        <v>44069</v>
      </c>
      <c r="Q32" s="10">
        <v>44045.833333333328</v>
      </c>
      <c r="R32" s="10">
        <f>Table_SiteMilestonesTracking[[#This Row],[ReadyForOperation_BL]]+t9_SiteInOperationsBL</f>
        <v>44079</v>
      </c>
      <c r="S32" s="10">
        <v>44054.833333333328</v>
      </c>
      <c r="T32" s="12">
        <f>Table_SiteMilestonesTracking[[#This Row],[PathInOperation_BL]]-Table_SiteMilestonesTracking[[#This Row],[TechnicalPathSurvey_BL]]</f>
        <v>76</v>
      </c>
      <c r="U32" s="12">
        <f>Table_SiteMilestonesTracking[[#This Row],[PathInOperation_AC]]-Table_SiteMilestonesTracking[[#This Row],[TechnicalPathSurvey_AC]]</f>
        <v>51.833333333328483</v>
      </c>
      <c r="V32" s="12">
        <f>Table_SiteMilestonesTracking[[#This Row],[E2E_Path_AC]]-Table_SiteMilestonesTracking[[#This Row],[E2E_Path_BL]]</f>
        <v>-24.166666666671517</v>
      </c>
    </row>
    <row r="33" spans="1:22" x14ac:dyDescent="0.25">
      <c r="A33" t="s">
        <v>92</v>
      </c>
      <c r="B33" s="10">
        <v>44003</v>
      </c>
      <c r="C33" s="10">
        <v>44006</v>
      </c>
      <c r="D33" s="10">
        <f>Table_SiteMilestonesTracking[[#This Row],[TechnicalPathSurvey_BL]]+t1_SiteSurveyBL+t2_SiteEngineeringDocumentBL</f>
        <v>44021</v>
      </c>
      <c r="E33" s="10">
        <v>44015.166666666664</v>
      </c>
      <c r="F33" s="10">
        <f>Table_SiteMilestonesTracking[[#This Row],[PathEngineeringDocument_BL]]+t3_SiteConstructionWorkOrderBL</f>
        <v>44023</v>
      </c>
      <c r="G33" s="10">
        <v>44025.666666666664</v>
      </c>
      <c r="H33" s="10">
        <f>Table_SiteMilestonesTracking[[#This Row],[PathConstructionWorkOrder_BL]]+t4_CivilWorksBL</f>
        <v>44043</v>
      </c>
      <c r="I33" s="10">
        <v>44029.666666666664</v>
      </c>
      <c r="J33" s="10">
        <f>Table_SiteMilestonesTracking[[#This Row],[CivilWorks_BL]]+t5_MechanicalWorksBL</f>
        <v>44053</v>
      </c>
      <c r="K33" s="10">
        <v>44034.833333333328</v>
      </c>
      <c r="L33" s="10">
        <f>Table_SiteMilestonesTracking[[#This Row],[MechanicalWorks_BL]]+t6_ElectricalWorksBL</f>
        <v>44062</v>
      </c>
      <c r="M33" s="10">
        <v>44044.833333333328</v>
      </c>
      <c r="N33" s="10">
        <f>Table_SiteMilestonesTracking[[#This Row],[CablingWorks_BL]]+t7_ConstructionAcceptanceBL</f>
        <v>44064</v>
      </c>
      <c r="O33" s="10">
        <v>44041.333333333328</v>
      </c>
      <c r="P33" s="10">
        <f>Table_SiteMilestonesTracking[[#This Row],[ConstructionAcceptance_BL]]+t8_ReadyForInstallationBL</f>
        <v>44069</v>
      </c>
      <c r="Q33" s="10">
        <v>44046.833333333328</v>
      </c>
      <c r="R33" s="10">
        <f>Table_SiteMilestonesTracking[[#This Row],[ReadyForOperation_BL]]+t9_SiteInOperationsBL</f>
        <v>44079</v>
      </c>
      <c r="S33" s="10">
        <v>44055.833333333328</v>
      </c>
      <c r="T33" s="12">
        <f>Table_SiteMilestonesTracking[[#This Row],[PathInOperation_BL]]-Table_SiteMilestonesTracking[[#This Row],[TechnicalPathSurvey_BL]]</f>
        <v>76</v>
      </c>
      <c r="U33" s="12">
        <f>Table_SiteMilestonesTracking[[#This Row],[PathInOperation_AC]]-Table_SiteMilestonesTracking[[#This Row],[TechnicalPathSurvey_AC]]</f>
        <v>49.833333333328483</v>
      </c>
      <c r="V33" s="12">
        <f>Table_SiteMilestonesTracking[[#This Row],[E2E_Path_AC]]-Table_SiteMilestonesTracking[[#This Row],[E2E_Path_BL]]</f>
        <v>-26.166666666671517</v>
      </c>
    </row>
    <row r="34" spans="1:22" x14ac:dyDescent="0.25">
      <c r="A34" t="s">
        <v>93</v>
      </c>
      <c r="B34" s="10">
        <v>44003</v>
      </c>
      <c r="C34" s="10">
        <v>44004</v>
      </c>
      <c r="D34" s="10">
        <f>Table_SiteMilestonesTracking[[#This Row],[TechnicalPathSurvey_BL]]+t1_SiteSurveyBL+t2_SiteEngineeringDocumentBL</f>
        <v>44021</v>
      </c>
      <c r="E34" s="10">
        <v>44017.166666666664</v>
      </c>
      <c r="F34" s="10">
        <f>Table_SiteMilestonesTracking[[#This Row],[PathEngineeringDocument_BL]]+t3_SiteConstructionWorkOrderBL</f>
        <v>44023</v>
      </c>
      <c r="G34" s="10">
        <v>44024.666666666664</v>
      </c>
      <c r="H34" s="10">
        <f>Table_SiteMilestonesTracking[[#This Row],[PathConstructionWorkOrder_BL]]+t4_CivilWorksBL</f>
        <v>44043</v>
      </c>
      <c r="I34" s="10">
        <v>44029.666666666664</v>
      </c>
      <c r="J34" s="10">
        <f>Table_SiteMilestonesTracking[[#This Row],[CivilWorks_BL]]+t5_MechanicalWorksBL</f>
        <v>44053</v>
      </c>
      <c r="K34" s="10">
        <v>44037.833333333328</v>
      </c>
      <c r="L34" s="10">
        <f>Table_SiteMilestonesTracking[[#This Row],[MechanicalWorks_BL]]+t6_ElectricalWorksBL</f>
        <v>44062</v>
      </c>
      <c r="M34" s="10">
        <v>44042.833333333328</v>
      </c>
      <c r="N34" s="10">
        <f>Table_SiteMilestonesTracking[[#This Row],[CablingWorks_BL]]+t7_ConstructionAcceptanceBL</f>
        <v>44064</v>
      </c>
      <c r="O34" s="10">
        <v>44043.333333333328</v>
      </c>
      <c r="P34" s="10">
        <f>Table_SiteMilestonesTracking[[#This Row],[ConstructionAcceptance_BL]]+t8_ReadyForInstallationBL</f>
        <v>44069</v>
      </c>
      <c r="Q34" s="10">
        <v>44048.833333333328</v>
      </c>
      <c r="R34" s="10">
        <f>Table_SiteMilestonesTracking[[#This Row],[ReadyForOperation_BL]]+t9_SiteInOperationsBL</f>
        <v>44079</v>
      </c>
      <c r="S34" s="10">
        <v>44053.833333333328</v>
      </c>
      <c r="T34" s="12">
        <f>Table_SiteMilestonesTracking[[#This Row],[PathInOperation_BL]]-Table_SiteMilestonesTracking[[#This Row],[TechnicalPathSurvey_BL]]</f>
        <v>76</v>
      </c>
      <c r="U34" s="12">
        <f>Table_SiteMilestonesTracking[[#This Row],[PathInOperation_AC]]-Table_SiteMilestonesTracking[[#This Row],[TechnicalPathSurvey_AC]]</f>
        <v>49.833333333328483</v>
      </c>
      <c r="V34" s="12">
        <f>Table_SiteMilestonesTracking[[#This Row],[E2E_Path_AC]]-Table_SiteMilestonesTracking[[#This Row],[E2E_Path_BL]]</f>
        <v>-26.166666666671517</v>
      </c>
    </row>
    <row r="35" spans="1:22" x14ac:dyDescent="0.25">
      <c r="A35" t="s">
        <v>94</v>
      </c>
      <c r="B35" s="10">
        <v>44003</v>
      </c>
      <c r="C35" s="10">
        <v>44006</v>
      </c>
      <c r="D35" s="10">
        <f>Table_SiteMilestonesTracking[[#This Row],[TechnicalPathSurvey_BL]]+t1_SiteSurveyBL+t2_SiteEngineeringDocumentBL</f>
        <v>44021</v>
      </c>
      <c r="E35" s="10">
        <v>44018.166666666664</v>
      </c>
      <c r="F35" s="10">
        <f>Table_SiteMilestonesTracking[[#This Row],[PathEngineeringDocument_BL]]+t3_SiteConstructionWorkOrderBL</f>
        <v>44023</v>
      </c>
      <c r="G35" s="10">
        <v>44027.666666666664</v>
      </c>
      <c r="H35" s="10">
        <f>Table_SiteMilestonesTracking[[#This Row],[PathConstructionWorkOrder_BL]]+t4_CivilWorksBL</f>
        <v>44043</v>
      </c>
      <c r="I35" s="10">
        <v>44030.666666666664</v>
      </c>
      <c r="J35" s="10">
        <f>Table_SiteMilestonesTracking[[#This Row],[CivilWorks_BL]]+t5_MechanicalWorksBL</f>
        <v>44053</v>
      </c>
      <c r="K35" s="10">
        <v>44036.833333333328</v>
      </c>
      <c r="L35" s="10">
        <f>Table_SiteMilestonesTracking[[#This Row],[MechanicalWorks_BL]]+t6_ElectricalWorksBL</f>
        <v>44062</v>
      </c>
      <c r="M35" s="10">
        <v>44042.833333333328</v>
      </c>
      <c r="N35" s="10">
        <f>Table_SiteMilestonesTracking[[#This Row],[CablingWorks_BL]]+t7_ConstructionAcceptanceBL</f>
        <v>44064</v>
      </c>
      <c r="O35" s="10">
        <v>44043.333333333328</v>
      </c>
      <c r="P35" s="10">
        <f>Table_SiteMilestonesTracking[[#This Row],[ConstructionAcceptance_BL]]+t8_ReadyForInstallationBL</f>
        <v>44069</v>
      </c>
      <c r="Q35" s="10">
        <v>44047.833333333328</v>
      </c>
      <c r="R35" s="10">
        <f>Table_SiteMilestonesTracking[[#This Row],[ReadyForOperation_BL]]+t9_SiteInOperationsBL</f>
        <v>44079</v>
      </c>
      <c r="S35" s="10">
        <v>44057.833333333328</v>
      </c>
      <c r="T35" s="12">
        <f>Table_SiteMilestonesTracking[[#This Row],[PathInOperation_BL]]-Table_SiteMilestonesTracking[[#This Row],[TechnicalPathSurvey_BL]]</f>
        <v>76</v>
      </c>
      <c r="U35" s="12">
        <f>Table_SiteMilestonesTracking[[#This Row],[PathInOperation_AC]]-Table_SiteMilestonesTracking[[#This Row],[TechnicalPathSurvey_AC]]</f>
        <v>51.833333333328483</v>
      </c>
      <c r="V35" s="12">
        <f>Table_SiteMilestonesTracking[[#This Row],[E2E_Path_AC]]-Table_SiteMilestonesTracking[[#This Row],[E2E_Path_BL]]</f>
        <v>-24.166666666671517</v>
      </c>
    </row>
    <row r="36" spans="1:22" x14ac:dyDescent="0.25">
      <c r="A36" t="s">
        <v>95</v>
      </c>
      <c r="B36" s="10">
        <v>44003</v>
      </c>
      <c r="C36" s="10">
        <v>44006</v>
      </c>
      <c r="D36" s="10">
        <f>Table_SiteMilestonesTracking[[#This Row],[TechnicalPathSurvey_BL]]+t1_SiteSurveyBL+t2_SiteEngineeringDocumentBL</f>
        <v>44021</v>
      </c>
      <c r="E36" s="10">
        <v>44020.166666666664</v>
      </c>
      <c r="F36" s="10">
        <f>Table_SiteMilestonesTracking[[#This Row],[PathEngineeringDocument_BL]]+t3_SiteConstructionWorkOrderBL</f>
        <v>44023</v>
      </c>
      <c r="G36" s="10">
        <v>44027.666666666664</v>
      </c>
      <c r="H36" s="10">
        <f>Table_SiteMilestonesTracking[[#This Row],[PathConstructionWorkOrder_BL]]+t4_CivilWorksBL</f>
        <v>44043</v>
      </c>
      <c r="I36" s="10">
        <v>44027.666666666664</v>
      </c>
      <c r="J36" s="10">
        <f>Table_SiteMilestonesTracking[[#This Row],[CivilWorks_BL]]+t5_MechanicalWorksBL</f>
        <v>44053</v>
      </c>
      <c r="K36" s="10">
        <v>44035.833333333328</v>
      </c>
      <c r="L36" s="10">
        <f>Table_SiteMilestonesTracking[[#This Row],[MechanicalWorks_BL]]+t6_ElectricalWorksBL</f>
        <v>44062</v>
      </c>
      <c r="M36" s="10">
        <v>44038.833333333328</v>
      </c>
      <c r="N36" s="10">
        <f>Table_SiteMilestonesTracking[[#This Row],[CablingWorks_BL]]+t7_ConstructionAcceptanceBL</f>
        <v>44064</v>
      </c>
      <c r="O36" s="10">
        <v>44041.333333333328</v>
      </c>
      <c r="P36" s="10">
        <f>Table_SiteMilestonesTracking[[#This Row],[ConstructionAcceptance_BL]]+t8_ReadyForInstallationBL</f>
        <v>44069</v>
      </c>
      <c r="Q36" s="10">
        <v>44044.833333333328</v>
      </c>
      <c r="R36" s="10">
        <f>Table_SiteMilestonesTracking[[#This Row],[ReadyForOperation_BL]]+t9_SiteInOperationsBL</f>
        <v>44079</v>
      </c>
      <c r="S36" s="10">
        <v>44053.833333333328</v>
      </c>
      <c r="T36" s="12">
        <f>Table_SiteMilestonesTracking[[#This Row],[PathInOperation_BL]]-Table_SiteMilestonesTracking[[#This Row],[TechnicalPathSurvey_BL]]</f>
        <v>76</v>
      </c>
      <c r="U36" s="12">
        <f>Table_SiteMilestonesTracking[[#This Row],[PathInOperation_AC]]-Table_SiteMilestonesTracking[[#This Row],[TechnicalPathSurvey_AC]]</f>
        <v>47.833333333328483</v>
      </c>
      <c r="V36" s="12">
        <f>Table_SiteMilestonesTracking[[#This Row],[E2E_Path_AC]]-Table_SiteMilestonesTracking[[#This Row],[E2E_Path_BL]]</f>
        <v>-28.166666666671517</v>
      </c>
    </row>
    <row r="37" spans="1:22" x14ac:dyDescent="0.25">
      <c r="A37" t="s">
        <v>96</v>
      </c>
      <c r="B37" s="10">
        <v>44003</v>
      </c>
      <c r="C37" s="10">
        <v>44005</v>
      </c>
      <c r="D37" s="10">
        <f>Table_SiteMilestonesTracking[[#This Row],[TechnicalPathSurvey_BL]]+t1_SiteSurveyBL+t2_SiteEngineeringDocumentBL</f>
        <v>44021</v>
      </c>
      <c r="E37" s="10">
        <v>44018.166666666664</v>
      </c>
      <c r="F37" s="10">
        <f>Table_SiteMilestonesTracking[[#This Row],[PathEngineeringDocument_BL]]+t3_SiteConstructionWorkOrderBL</f>
        <v>44023</v>
      </c>
      <c r="G37" s="10">
        <v>44025.666666666664</v>
      </c>
      <c r="H37" s="10">
        <f>Table_SiteMilestonesTracking[[#This Row],[PathConstructionWorkOrder_BL]]+t4_CivilWorksBL</f>
        <v>44043</v>
      </c>
      <c r="I37" s="10">
        <v>44030.666666666664</v>
      </c>
      <c r="J37" s="10">
        <f>Table_SiteMilestonesTracking[[#This Row],[CivilWorks_BL]]+t5_MechanicalWorksBL</f>
        <v>44053</v>
      </c>
      <c r="K37" s="10">
        <v>44034.833333333328</v>
      </c>
      <c r="L37" s="10">
        <f>Table_SiteMilestonesTracking[[#This Row],[MechanicalWorks_BL]]+t6_ElectricalWorksBL</f>
        <v>44062</v>
      </c>
      <c r="M37" s="10">
        <v>44043.833333333328</v>
      </c>
      <c r="N37" s="10">
        <f>Table_SiteMilestonesTracking[[#This Row],[CablingWorks_BL]]+t7_ConstructionAcceptanceBL</f>
        <v>44064</v>
      </c>
      <c r="O37" s="10">
        <v>44045.333333333328</v>
      </c>
      <c r="P37" s="10">
        <f>Table_SiteMilestonesTracking[[#This Row],[ConstructionAcceptance_BL]]+t8_ReadyForInstallationBL</f>
        <v>44069</v>
      </c>
      <c r="Q37" s="10">
        <v>44046.833333333328</v>
      </c>
      <c r="R37" s="10">
        <f>Table_SiteMilestonesTracking[[#This Row],[ReadyForOperation_BL]]+t9_SiteInOperationsBL</f>
        <v>44079</v>
      </c>
      <c r="S37" s="10">
        <v>44053.833333333328</v>
      </c>
      <c r="T37" s="12">
        <f>Table_SiteMilestonesTracking[[#This Row],[PathInOperation_BL]]-Table_SiteMilestonesTracking[[#This Row],[TechnicalPathSurvey_BL]]</f>
        <v>76</v>
      </c>
      <c r="U37" s="12">
        <f>Table_SiteMilestonesTracking[[#This Row],[PathInOperation_AC]]-Table_SiteMilestonesTracking[[#This Row],[TechnicalPathSurvey_AC]]</f>
        <v>48.833333333328483</v>
      </c>
      <c r="V37" s="12">
        <f>Table_SiteMilestonesTracking[[#This Row],[E2E_Path_AC]]-Table_SiteMilestonesTracking[[#This Row],[E2E_Path_BL]]</f>
        <v>-27.166666666671517</v>
      </c>
    </row>
    <row r="38" spans="1:22" x14ac:dyDescent="0.25">
      <c r="A38" t="s">
        <v>97</v>
      </c>
      <c r="B38" s="10">
        <v>44003</v>
      </c>
      <c r="C38" s="10">
        <v>44008</v>
      </c>
      <c r="D38" s="10">
        <f>Table_SiteMilestonesTracking[[#This Row],[TechnicalPathSurvey_BL]]+t1_SiteSurveyBL+t2_SiteEngineeringDocumentBL</f>
        <v>44021</v>
      </c>
      <c r="E38" s="10">
        <v>44019.166666666664</v>
      </c>
      <c r="F38" s="10">
        <f>Table_SiteMilestonesTracking[[#This Row],[PathEngineeringDocument_BL]]+t3_SiteConstructionWorkOrderBL</f>
        <v>44023</v>
      </c>
      <c r="G38" s="10">
        <v>44027.666666666664</v>
      </c>
      <c r="H38" s="10">
        <f>Table_SiteMilestonesTracking[[#This Row],[PathConstructionWorkOrder_BL]]+t4_CivilWorksBL</f>
        <v>44043</v>
      </c>
      <c r="I38" s="10">
        <v>44029.666666666664</v>
      </c>
      <c r="J38" s="10">
        <f>Table_SiteMilestonesTracking[[#This Row],[CivilWorks_BL]]+t5_MechanicalWorksBL</f>
        <v>44053</v>
      </c>
      <c r="K38" s="10">
        <v>44035.833333333328</v>
      </c>
      <c r="L38" s="10">
        <f>Table_SiteMilestonesTracking[[#This Row],[MechanicalWorks_BL]]+t6_ElectricalWorksBL</f>
        <v>44062</v>
      </c>
      <c r="M38" s="10">
        <v>44042.833333333328</v>
      </c>
      <c r="N38" s="10">
        <f>Table_SiteMilestonesTracking[[#This Row],[CablingWorks_BL]]+t7_ConstructionAcceptanceBL</f>
        <v>44064</v>
      </c>
      <c r="O38" s="10">
        <v>44046.333333333328</v>
      </c>
      <c r="P38" s="10">
        <f>Table_SiteMilestonesTracking[[#This Row],[ConstructionAcceptance_BL]]+t8_ReadyForInstallationBL</f>
        <v>44069</v>
      </c>
      <c r="Q38" s="10">
        <v>44048.833333333328</v>
      </c>
      <c r="R38" s="10">
        <f>Table_SiteMilestonesTracking[[#This Row],[ReadyForOperation_BL]]+t9_SiteInOperationsBL</f>
        <v>44079</v>
      </c>
      <c r="S38" s="10">
        <v>44056.833333333328</v>
      </c>
      <c r="T38" s="12">
        <f>Table_SiteMilestonesTracking[[#This Row],[PathInOperation_BL]]-Table_SiteMilestonesTracking[[#This Row],[TechnicalPathSurvey_BL]]</f>
        <v>76</v>
      </c>
      <c r="U38" s="12">
        <f>Table_SiteMilestonesTracking[[#This Row],[PathInOperation_AC]]-Table_SiteMilestonesTracking[[#This Row],[TechnicalPathSurvey_AC]]</f>
        <v>48.833333333328483</v>
      </c>
      <c r="V38" s="12">
        <f>Table_SiteMilestonesTracking[[#This Row],[E2E_Path_AC]]-Table_SiteMilestonesTracking[[#This Row],[E2E_Path_BL]]</f>
        <v>-27.166666666671517</v>
      </c>
    </row>
    <row r="39" spans="1:22" x14ac:dyDescent="0.25">
      <c r="A39" t="s">
        <v>98</v>
      </c>
      <c r="B39" s="10">
        <v>44003</v>
      </c>
      <c r="C39" s="10">
        <v>44007</v>
      </c>
      <c r="D39" s="10">
        <f>Table_SiteMilestonesTracking[[#This Row],[TechnicalPathSurvey_BL]]+t1_SiteSurveyBL+t2_SiteEngineeringDocumentBL</f>
        <v>44021</v>
      </c>
      <c r="E39" s="10">
        <v>44015.166666666664</v>
      </c>
      <c r="F39" s="10">
        <f>Table_SiteMilestonesTracking[[#This Row],[PathEngineeringDocument_BL]]+t3_SiteConstructionWorkOrderBL</f>
        <v>44023</v>
      </c>
      <c r="G39" s="10">
        <v>44026.666666666664</v>
      </c>
      <c r="H39" s="10">
        <f>Table_SiteMilestonesTracking[[#This Row],[PathConstructionWorkOrder_BL]]+t4_CivilWorksBL</f>
        <v>44043</v>
      </c>
      <c r="I39" s="10">
        <v>44029.666666666664</v>
      </c>
      <c r="J39" s="10">
        <f>Table_SiteMilestonesTracking[[#This Row],[CivilWorks_BL]]+t5_MechanicalWorksBL</f>
        <v>44053</v>
      </c>
      <c r="K39" s="10">
        <v>44035.833333333328</v>
      </c>
      <c r="L39" s="10">
        <f>Table_SiteMilestonesTracking[[#This Row],[MechanicalWorks_BL]]+t6_ElectricalWorksBL</f>
        <v>44062</v>
      </c>
      <c r="M39" s="10">
        <v>44039.833333333328</v>
      </c>
      <c r="N39" s="10">
        <f>Table_SiteMilestonesTracking[[#This Row],[CablingWorks_BL]]+t7_ConstructionAcceptanceBL</f>
        <v>44064</v>
      </c>
      <c r="O39" s="10">
        <v>44045.333333333328</v>
      </c>
      <c r="P39" s="10">
        <f>Table_SiteMilestonesTracking[[#This Row],[ConstructionAcceptance_BL]]+t8_ReadyForInstallationBL</f>
        <v>44069</v>
      </c>
      <c r="Q39" s="10">
        <v>44048.833333333328</v>
      </c>
      <c r="R39" s="10">
        <f>Table_SiteMilestonesTracking[[#This Row],[ReadyForOperation_BL]]+t9_SiteInOperationsBL</f>
        <v>44079</v>
      </c>
      <c r="S39" s="10">
        <v>44056.833333333328</v>
      </c>
      <c r="T39" s="12">
        <f>Table_SiteMilestonesTracking[[#This Row],[PathInOperation_BL]]-Table_SiteMilestonesTracking[[#This Row],[TechnicalPathSurvey_BL]]</f>
        <v>76</v>
      </c>
      <c r="U39" s="12">
        <f>Table_SiteMilestonesTracking[[#This Row],[PathInOperation_AC]]-Table_SiteMilestonesTracking[[#This Row],[TechnicalPathSurvey_AC]]</f>
        <v>49.833333333328483</v>
      </c>
      <c r="V39" s="12">
        <f>Table_SiteMilestonesTracking[[#This Row],[E2E_Path_AC]]-Table_SiteMilestonesTracking[[#This Row],[E2E_Path_BL]]</f>
        <v>-26.166666666671517</v>
      </c>
    </row>
    <row r="40" spans="1:22" x14ac:dyDescent="0.25">
      <c r="A40" t="s">
        <v>99</v>
      </c>
      <c r="B40" s="10">
        <v>44003</v>
      </c>
      <c r="C40" s="10">
        <v>44005</v>
      </c>
      <c r="D40" s="10">
        <f>Table_SiteMilestonesTracking[[#This Row],[TechnicalPathSurvey_BL]]+t1_SiteSurveyBL+t2_SiteEngineeringDocumentBL</f>
        <v>44021</v>
      </c>
      <c r="E40" s="10">
        <v>44019.166666666664</v>
      </c>
      <c r="F40" s="10">
        <f>Table_SiteMilestonesTracking[[#This Row],[PathEngineeringDocument_BL]]+t3_SiteConstructionWorkOrderBL</f>
        <v>44023</v>
      </c>
      <c r="G40" s="10">
        <v>44027.666666666664</v>
      </c>
      <c r="H40" s="10">
        <f>Table_SiteMilestonesTracking[[#This Row],[PathConstructionWorkOrder_BL]]+t4_CivilWorksBL</f>
        <v>44043</v>
      </c>
      <c r="I40" s="10">
        <v>44030.666666666664</v>
      </c>
      <c r="J40" s="10">
        <f>Table_SiteMilestonesTracking[[#This Row],[CivilWorks_BL]]+t5_MechanicalWorksBL</f>
        <v>44053</v>
      </c>
      <c r="K40" s="10">
        <v>44037.833333333328</v>
      </c>
      <c r="L40" s="10">
        <f>Table_SiteMilestonesTracking[[#This Row],[MechanicalWorks_BL]]+t6_ElectricalWorksBL</f>
        <v>44062</v>
      </c>
      <c r="M40" s="10">
        <v>44040.833333333328</v>
      </c>
      <c r="N40" s="10">
        <f>Table_SiteMilestonesTracking[[#This Row],[CablingWorks_BL]]+t7_ConstructionAcceptanceBL</f>
        <v>44064</v>
      </c>
      <c r="O40" s="10">
        <v>44043.333333333328</v>
      </c>
      <c r="P40" s="10">
        <f>Table_SiteMilestonesTracking[[#This Row],[ConstructionAcceptance_BL]]+t8_ReadyForInstallationBL</f>
        <v>44069</v>
      </c>
      <c r="Q40" s="10">
        <v>44046.833333333328</v>
      </c>
      <c r="R40" s="10">
        <f>Table_SiteMilestonesTracking[[#This Row],[ReadyForOperation_BL]]+t9_SiteInOperationsBL</f>
        <v>44079</v>
      </c>
      <c r="S40" s="10">
        <v>44055.833333333328</v>
      </c>
      <c r="T40" s="12">
        <f>Table_SiteMilestonesTracking[[#This Row],[PathInOperation_BL]]-Table_SiteMilestonesTracking[[#This Row],[TechnicalPathSurvey_BL]]</f>
        <v>76</v>
      </c>
      <c r="U40" s="12">
        <f>Table_SiteMilestonesTracking[[#This Row],[PathInOperation_AC]]-Table_SiteMilestonesTracking[[#This Row],[TechnicalPathSurvey_AC]]</f>
        <v>50.833333333328483</v>
      </c>
      <c r="V40" s="12">
        <f>Table_SiteMilestonesTracking[[#This Row],[E2E_Path_AC]]-Table_SiteMilestonesTracking[[#This Row],[E2E_Path_BL]]</f>
        <v>-25.166666666671517</v>
      </c>
    </row>
    <row r="41" spans="1:22" x14ac:dyDescent="0.25">
      <c r="A41" t="s">
        <v>100</v>
      </c>
      <c r="B41" s="10">
        <v>44010</v>
      </c>
      <c r="C41" s="10">
        <v>44014</v>
      </c>
      <c r="D41" s="10">
        <f>Table_SiteMilestonesTracking[[#This Row],[TechnicalPathSurvey_BL]]+t1_SiteSurveyBL+t2_SiteEngineeringDocumentBL</f>
        <v>44028</v>
      </c>
      <c r="E41" s="10">
        <v>44024.166666666664</v>
      </c>
      <c r="F41" s="10">
        <f>Table_SiteMilestonesTracking[[#This Row],[PathEngineeringDocument_BL]]+t3_SiteConstructionWorkOrderBL</f>
        <v>44030</v>
      </c>
      <c r="G41" s="10">
        <v>44032.666666666664</v>
      </c>
      <c r="H41" s="10">
        <f>Table_SiteMilestonesTracking[[#This Row],[PathConstructionWorkOrder_BL]]+t4_CivilWorksBL</f>
        <v>44050</v>
      </c>
      <c r="I41" s="10">
        <v>44037.666666666664</v>
      </c>
      <c r="J41" s="10">
        <f>Table_SiteMilestonesTracking[[#This Row],[CivilWorks_BL]]+t5_MechanicalWorksBL</f>
        <v>44060</v>
      </c>
      <c r="K41" s="10">
        <v>44042.833333333328</v>
      </c>
      <c r="L41" s="10">
        <f>Table_SiteMilestonesTracking[[#This Row],[MechanicalWorks_BL]]+t6_ElectricalWorksBL</f>
        <v>44069</v>
      </c>
      <c r="M41" s="10">
        <v>44049.833333333328</v>
      </c>
      <c r="N41" s="10">
        <f>Table_SiteMilestonesTracking[[#This Row],[CablingWorks_BL]]+t7_ConstructionAcceptanceBL</f>
        <v>44071</v>
      </c>
      <c r="O41" s="10">
        <v>44049.333333333328</v>
      </c>
      <c r="P41" s="10">
        <f>Table_SiteMilestonesTracking[[#This Row],[ConstructionAcceptance_BL]]+t8_ReadyForInstallationBL</f>
        <v>44076</v>
      </c>
      <c r="Q41" s="10">
        <v>44054.833333333328</v>
      </c>
      <c r="R41" s="10">
        <f>Table_SiteMilestonesTracking[[#This Row],[ReadyForOperation_BL]]+t9_SiteInOperationsBL</f>
        <v>44086</v>
      </c>
      <c r="S41" s="10">
        <v>44060.833333333328</v>
      </c>
      <c r="T41" s="12">
        <f>Table_SiteMilestonesTracking[[#This Row],[PathInOperation_BL]]-Table_SiteMilestonesTracking[[#This Row],[TechnicalPathSurvey_BL]]</f>
        <v>76</v>
      </c>
      <c r="U41" s="12">
        <f>Table_SiteMilestonesTracking[[#This Row],[PathInOperation_AC]]-Table_SiteMilestonesTracking[[#This Row],[TechnicalPathSurvey_AC]]</f>
        <v>46.833333333328483</v>
      </c>
      <c r="V41" s="12">
        <f>Table_SiteMilestonesTracking[[#This Row],[E2E_Path_AC]]-Table_SiteMilestonesTracking[[#This Row],[E2E_Path_BL]]</f>
        <v>-29.166666666671517</v>
      </c>
    </row>
    <row r="42" spans="1:22" x14ac:dyDescent="0.25">
      <c r="A42" t="s">
        <v>101</v>
      </c>
      <c r="B42" s="10">
        <v>44010</v>
      </c>
      <c r="C42" s="10">
        <v>44014</v>
      </c>
      <c r="D42" s="10">
        <f>Table_SiteMilestonesTracking[[#This Row],[TechnicalPathSurvey_BL]]+t1_SiteSurveyBL+t2_SiteEngineeringDocumentBL</f>
        <v>44028</v>
      </c>
      <c r="E42" s="10">
        <v>44022.166666666664</v>
      </c>
      <c r="F42" s="10">
        <f>Table_SiteMilestonesTracking[[#This Row],[PathEngineeringDocument_BL]]+t3_SiteConstructionWorkOrderBL</f>
        <v>44030</v>
      </c>
      <c r="G42" s="10">
        <v>44033.666666666664</v>
      </c>
      <c r="H42" s="10">
        <f>Table_SiteMilestonesTracking[[#This Row],[PathConstructionWorkOrder_BL]]+t4_CivilWorksBL</f>
        <v>44050</v>
      </c>
      <c r="I42" s="10">
        <v>44035.666666666664</v>
      </c>
      <c r="J42" s="10">
        <f>Table_SiteMilestonesTracking[[#This Row],[CivilWorks_BL]]+t5_MechanicalWorksBL</f>
        <v>44060</v>
      </c>
      <c r="K42" s="10">
        <v>44044.833333333328</v>
      </c>
      <c r="L42" s="10">
        <f>Table_SiteMilestonesTracking[[#This Row],[MechanicalWorks_BL]]+t6_ElectricalWorksBL</f>
        <v>44069</v>
      </c>
      <c r="M42" s="10">
        <v>44049.833333333328</v>
      </c>
      <c r="N42" s="10">
        <f>Table_SiteMilestonesTracking[[#This Row],[CablingWorks_BL]]+t7_ConstructionAcceptanceBL</f>
        <v>44071</v>
      </c>
      <c r="O42" s="10">
        <v>44052.333333333328</v>
      </c>
      <c r="P42" s="10">
        <f>Table_SiteMilestonesTracking[[#This Row],[ConstructionAcceptance_BL]]+t8_ReadyForInstallationBL</f>
        <v>44076</v>
      </c>
      <c r="Q42" s="10">
        <v>44054.833333333328</v>
      </c>
      <c r="R42" s="10">
        <f>Table_SiteMilestonesTracking[[#This Row],[ReadyForOperation_BL]]+t9_SiteInOperationsBL</f>
        <v>44086</v>
      </c>
      <c r="S42" s="10">
        <v>44062.833333333328</v>
      </c>
      <c r="T42" s="12">
        <f>Table_SiteMilestonesTracking[[#This Row],[PathInOperation_BL]]-Table_SiteMilestonesTracking[[#This Row],[TechnicalPathSurvey_BL]]</f>
        <v>76</v>
      </c>
      <c r="U42" s="12">
        <f>Table_SiteMilestonesTracking[[#This Row],[PathInOperation_AC]]-Table_SiteMilestonesTracking[[#This Row],[TechnicalPathSurvey_AC]]</f>
        <v>48.833333333328483</v>
      </c>
      <c r="V42" s="12">
        <f>Table_SiteMilestonesTracking[[#This Row],[E2E_Path_AC]]-Table_SiteMilestonesTracking[[#This Row],[E2E_Path_BL]]</f>
        <v>-27.166666666671517</v>
      </c>
    </row>
    <row r="43" spans="1:22" x14ac:dyDescent="0.25">
      <c r="A43" t="s">
        <v>102</v>
      </c>
      <c r="B43" s="10">
        <v>44010</v>
      </c>
      <c r="C43" s="10">
        <v>44014</v>
      </c>
      <c r="D43" s="10">
        <f>Table_SiteMilestonesTracking[[#This Row],[TechnicalPathSurvey_BL]]+t1_SiteSurveyBL+t2_SiteEngineeringDocumentBL</f>
        <v>44028</v>
      </c>
      <c r="E43" s="10">
        <v>44023.166666666664</v>
      </c>
      <c r="F43" s="10">
        <f>Table_SiteMilestonesTracking[[#This Row],[PathEngineeringDocument_BL]]+t3_SiteConstructionWorkOrderBL</f>
        <v>44030</v>
      </c>
      <c r="G43" s="10">
        <v>44031.666666666664</v>
      </c>
      <c r="H43" s="10">
        <f>Table_SiteMilestonesTracking[[#This Row],[PathConstructionWorkOrder_BL]]+t4_CivilWorksBL</f>
        <v>44050</v>
      </c>
      <c r="I43" s="10">
        <v>44037.666666666664</v>
      </c>
      <c r="J43" s="10">
        <f>Table_SiteMilestonesTracking[[#This Row],[CivilWorks_BL]]+t5_MechanicalWorksBL</f>
        <v>44060</v>
      </c>
      <c r="K43" s="10">
        <v>44044.833333333328</v>
      </c>
      <c r="L43" s="10">
        <f>Table_SiteMilestonesTracking[[#This Row],[MechanicalWorks_BL]]+t6_ElectricalWorksBL</f>
        <v>44069</v>
      </c>
      <c r="M43" s="10">
        <v>44044.833333333328</v>
      </c>
      <c r="N43" s="10">
        <f>Table_SiteMilestonesTracking[[#This Row],[CablingWorks_BL]]+t7_ConstructionAcceptanceBL</f>
        <v>44071</v>
      </c>
      <c r="O43" s="10">
        <v>44048.333333333328</v>
      </c>
      <c r="P43" s="10">
        <f>Table_SiteMilestonesTracking[[#This Row],[ConstructionAcceptance_BL]]+t8_ReadyForInstallationBL</f>
        <v>44076</v>
      </c>
      <c r="Q43" s="10">
        <v>44052.833333333328</v>
      </c>
      <c r="R43" s="10">
        <f>Table_SiteMilestonesTracking[[#This Row],[ReadyForOperation_BL]]+t9_SiteInOperationsBL</f>
        <v>44086</v>
      </c>
      <c r="S43" s="10">
        <v>44061.833333333328</v>
      </c>
      <c r="T43" s="12">
        <f>Table_SiteMilestonesTracking[[#This Row],[PathInOperation_BL]]-Table_SiteMilestonesTracking[[#This Row],[TechnicalPathSurvey_BL]]</f>
        <v>76</v>
      </c>
      <c r="U43" s="12">
        <f>Table_SiteMilestonesTracking[[#This Row],[PathInOperation_AC]]-Table_SiteMilestonesTracking[[#This Row],[TechnicalPathSurvey_AC]]</f>
        <v>47.833333333328483</v>
      </c>
      <c r="V43" s="12">
        <f>Table_SiteMilestonesTracking[[#This Row],[E2E_Path_AC]]-Table_SiteMilestonesTracking[[#This Row],[E2E_Path_BL]]</f>
        <v>-28.166666666671517</v>
      </c>
    </row>
    <row r="44" spans="1:22" x14ac:dyDescent="0.25">
      <c r="A44" t="s">
        <v>103</v>
      </c>
      <c r="B44" s="10">
        <v>44010</v>
      </c>
      <c r="C44" s="10">
        <v>44014</v>
      </c>
      <c r="D44" s="10">
        <f>Table_SiteMilestonesTracking[[#This Row],[TechnicalPathSurvey_BL]]+t1_SiteSurveyBL+t2_SiteEngineeringDocumentBL</f>
        <v>44028</v>
      </c>
      <c r="E44" s="10">
        <v>44023.166666666664</v>
      </c>
      <c r="F44" s="10">
        <f>Table_SiteMilestonesTracking[[#This Row],[PathEngineeringDocument_BL]]+t3_SiteConstructionWorkOrderBL</f>
        <v>44030</v>
      </c>
      <c r="G44" s="10">
        <v>44031.666666666664</v>
      </c>
      <c r="H44" s="10">
        <f>Table_SiteMilestonesTracking[[#This Row],[PathConstructionWorkOrder_BL]]+t4_CivilWorksBL</f>
        <v>44050</v>
      </c>
      <c r="I44" s="10">
        <v>44035.666666666664</v>
      </c>
      <c r="J44" s="10">
        <f>Table_SiteMilestonesTracking[[#This Row],[CivilWorks_BL]]+t5_MechanicalWorksBL</f>
        <v>44060</v>
      </c>
      <c r="K44" s="10">
        <v>44043.833333333328</v>
      </c>
      <c r="L44" s="10">
        <f>Table_SiteMilestonesTracking[[#This Row],[MechanicalWorks_BL]]+t6_ElectricalWorksBL</f>
        <v>44069</v>
      </c>
      <c r="M44" s="10">
        <v>44046.833333333328</v>
      </c>
      <c r="N44" s="10">
        <f>Table_SiteMilestonesTracking[[#This Row],[CablingWorks_BL]]+t7_ConstructionAcceptanceBL</f>
        <v>44071</v>
      </c>
      <c r="O44" s="10">
        <v>44050.333333333328</v>
      </c>
      <c r="P44" s="10">
        <f>Table_SiteMilestonesTracking[[#This Row],[ConstructionAcceptance_BL]]+t8_ReadyForInstallationBL</f>
        <v>44076</v>
      </c>
      <c r="Q44" s="10">
        <v>44055.833333333328</v>
      </c>
      <c r="R44" s="10">
        <f>Table_SiteMilestonesTracking[[#This Row],[ReadyForOperation_BL]]+t9_SiteInOperationsBL</f>
        <v>44086</v>
      </c>
      <c r="S44" s="10">
        <v>44063.833333333328</v>
      </c>
      <c r="T44" s="12">
        <f>Table_SiteMilestonesTracking[[#This Row],[PathInOperation_BL]]-Table_SiteMilestonesTracking[[#This Row],[TechnicalPathSurvey_BL]]</f>
        <v>76</v>
      </c>
      <c r="U44" s="12">
        <f>Table_SiteMilestonesTracking[[#This Row],[PathInOperation_AC]]-Table_SiteMilestonesTracking[[#This Row],[TechnicalPathSurvey_AC]]</f>
        <v>49.833333333328483</v>
      </c>
      <c r="V44" s="12">
        <f>Table_SiteMilestonesTracking[[#This Row],[E2E_Path_AC]]-Table_SiteMilestonesTracking[[#This Row],[E2E_Path_BL]]</f>
        <v>-26.166666666671517</v>
      </c>
    </row>
    <row r="45" spans="1:22" x14ac:dyDescent="0.25">
      <c r="A45" t="s">
        <v>104</v>
      </c>
      <c r="B45" s="10">
        <v>44010</v>
      </c>
      <c r="C45" s="10">
        <v>44012</v>
      </c>
      <c r="D45" s="10">
        <f>Table_SiteMilestonesTracking[[#This Row],[TechnicalPathSurvey_BL]]+t1_SiteSurveyBL+t2_SiteEngineeringDocumentBL</f>
        <v>44028</v>
      </c>
      <c r="E45" s="10">
        <v>44023.166666666664</v>
      </c>
      <c r="F45" s="10">
        <f>Table_SiteMilestonesTracking[[#This Row],[PathEngineeringDocument_BL]]+t3_SiteConstructionWorkOrderBL</f>
        <v>44030</v>
      </c>
      <c r="G45" s="10">
        <v>44031.666666666664</v>
      </c>
      <c r="H45" s="10">
        <f>Table_SiteMilestonesTracking[[#This Row],[PathConstructionWorkOrder_BL]]+t4_CivilWorksBL</f>
        <v>44050</v>
      </c>
      <c r="I45" s="10">
        <v>44037.666666666664</v>
      </c>
      <c r="J45" s="10">
        <f>Table_SiteMilestonesTracking[[#This Row],[CivilWorks_BL]]+t5_MechanicalWorksBL</f>
        <v>44060</v>
      </c>
      <c r="K45" s="10">
        <v>44041.833333333328</v>
      </c>
      <c r="L45" s="10">
        <f>Table_SiteMilestonesTracking[[#This Row],[MechanicalWorks_BL]]+t6_ElectricalWorksBL</f>
        <v>44069</v>
      </c>
      <c r="M45" s="10">
        <v>44048.833333333328</v>
      </c>
      <c r="N45" s="10">
        <f>Table_SiteMilestonesTracking[[#This Row],[CablingWorks_BL]]+t7_ConstructionAcceptanceBL</f>
        <v>44071</v>
      </c>
      <c r="O45" s="10">
        <v>44049.333333333328</v>
      </c>
      <c r="P45" s="10">
        <f>Table_SiteMilestonesTracking[[#This Row],[ConstructionAcceptance_BL]]+t8_ReadyForInstallationBL</f>
        <v>44076</v>
      </c>
      <c r="Q45" s="10">
        <v>44055.833333333328</v>
      </c>
      <c r="R45" s="10">
        <f>Table_SiteMilestonesTracking[[#This Row],[ReadyForOperation_BL]]+t9_SiteInOperationsBL</f>
        <v>44086</v>
      </c>
      <c r="S45" s="10">
        <v>44061.833333333328</v>
      </c>
      <c r="T45" s="12">
        <f>Table_SiteMilestonesTracking[[#This Row],[PathInOperation_BL]]-Table_SiteMilestonesTracking[[#This Row],[TechnicalPathSurvey_BL]]</f>
        <v>76</v>
      </c>
      <c r="U45" s="12">
        <f>Table_SiteMilestonesTracking[[#This Row],[PathInOperation_AC]]-Table_SiteMilestonesTracking[[#This Row],[TechnicalPathSurvey_AC]]</f>
        <v>49.833333333328483</v>
      </c>
      <c r="V45" s="12">
        <f>Table_SiteMilestonesTracking[[#This Row],[E2E_Path_AC]]-Table_SiteMilestonesTracking[[#This Row],[E2E_Path_BL]]</f>
        <v>-26.166666666671517</v>
      </c>
    </row>
    <row r="46" spans="1:22" x14ac:dyDescent="0.25">
      <c r="A46" t="s">
        <v>105</v>
      </c>
      <c r="B46" s="10">
        <v>44010</v>
      </c>
      <c r="C46" s="10">
        <v>44011</v>
      </c>
      <c r="D46" s="10">
        <f>Table_SiteMilestonesTracking[[#This Row],[TechnicalPathSurvey_BL]]+t1_SiteSurveyBL+t2_SiteEngineeringDocumentBL</f>
        <v>44028</v>
      </c>
      <c r="E46" s="10">
        <v>44024.166666666664</v>
      </c>
      <c r="F46" s="10">
        <f>Table_SiteMilestonesTracking[[#This Row],[PathEngineeringDocument_BL]]+t3_SiteConstructionWorkOrderBL</f>
        <v>44030</v>
      </c>
      <c r="G46" s="10">
        <v>44030.666666666664</v>
      </c>
      <c r="H46" s="10">
        <f>Table_SiteMilestonesTracking[[#This Row],[PathConstructionWorkOrder_BL]]+t4_CivilWorksBL</f>
        <v>44050</v>
      </c>
      <c r="I46" s="10">
        <v>44036.666666666664</v>
      </c>
      <c r="J46" s="10">
        <f>Table_SiteMilestonesTracking[[#This Row],[CivilWorks_BL]]+t5_MechanicalWorksBL</f>
        <v>44060</v>
      </c>
      <c r="K46" s="10">
        <v>44040.833333333328</v>
      </c>
      <c r="L46" s="10">
        <f>Table_SiteMilestonesTracking[[#This Row],[MechanicalWorks_BL]]+t6_ElectricalWorksBL</f>
        <v>44069</v>
      </c>
      <c r="M46" s="10">
        <v>44051.833333333328</v>
      </c>
      <c r="N46" s="10">
        <f>Table_SiteMilestonesTracking[[#This Row],[CablingWorks_BL]]+t7_ConstructionAcceptanceBL</f>
        <v>44071</v>
      </c>
      <c r="O46" s="10">
        <v>44049.333333333328</v>
      </c>
      <c r="P46" s="10">
        <f>Table_SiteMilestonesTracking[[#This Row],[ConstructionAcceptance_BL]]+t8_ReadyForInstallationBL</f>
        <v>44076</v>
      </c>
      <c r="Q46" s="10">
        <v>44054.833333333328</v>
      </c>
      <c r="R46" s="10">
        <f>Table_SiteMilestonesTracking[[#This Row],[ReadyForOperation_BL]]+t9_SiteInOperationsBL</f>
        <v>44086</v>
      </c>
      <c r="S46" s="10">
        <v>44064.833333333328</v>
      </c>
      <c r="T46" s="12">
        <f>Table_SiteMilestonesTracking[[#This Row],[PathInOperation_BL]]-Table_SiteMilestonesTracking[[#This Row],[TechnicalPathSurvey_BL]]</f>
        <v>76</v>
      </c>
      <c r="U46" s="12">
        <f>Table_SiteMilestonesTracking[[#This Row],[PathInOperation_AC]]-Table_SiteMilestonesTracking[[#This Row],[TechnicalPathSurvey_AC]]</f>
        <v>53.833333333328483</v>
      </c>
      <c r="V46" s="12">
        <f>Table_SiteMilestonesTracking[[#This Row],[E2E_Path_AC]]-Table_SiteMilestonesTracking[[#This Row],[E2E_Path_BL]]</f>
        <v>-22.166666666671517</v>
      </c>
    </row>
    <row r="47" spans="1:22" x14ac:dyDescent="0.25">
      <c r="A47" t="s">
        <v>106</v>
      </c>
      <c r="B47" s="10">
        <v>44010</v>
      </c>
      <c r="C47" s="10">
        <v>44015</v>
      </c>
      <c r="D47" s="10">
        <f>Table_SiteMilestonesTracking[[#This Row],[TechnicalPathSurvey_BL]]+t1_SiteSurveyBL+t2_SiteEngineeringDocumentBL</f>
        <v>44028</v>
      </c>
      <c r="E47" s="10">
        <v>44026.166666666664</v>
      </c>
      <c r="F47" s="10">
        <f>Table_SiteMilestonesTracking[[#This Row],[PathEngineeringDocument_BL]]+t3_SiteConstructionWorkOrderBL</f>
        <v>44030</v>
      </c>
      <c r="G47" s="10">
        <v>44032.666666666664</v>
      </c>
      <c r="H47" s="10">
        <f>Table_SiteMilestonesTracking[[#This Row],[PathConstructionWorkOrder_BL]]+t4_CivilWorksBL</f>
        <v>44050</v>
      </c>
      <c r="I47" s="10">
        <v>44039.666666666664</v>
      </c>
      <c r="J47" s="10">
        <f>Table_SiteMilestonesTracking[[#This Row],[CivilWorks_BL]]+t5_MechanicalWorksBL</f>
        <v>44060</v>
      </c>
      <c r="K47" s="10">
        <v>44041.833333333328</v>
      </c>
      <c r="L47" s="10">
        <f>Table_SiteMilestonesTracking[[#This Row],[MechanicalWorks_BL]]+t6_ElectricalWorksBL</f>
        <v>44069</v>
      </c>
      <c r="M47" s="10">
        <v>44046.833333333328</v>
      </c>
      <c r="N47" s="10">
        <f>Table_SiteMilestonesTracking[[#This Row],[CablingWorks_BL]]+t7_ConstructionAcceptanceBL</f>
        <v>44071</v>
      </c>
      <c r="O47" s="10">
        <v>44049.333333333328</v>
      </c>
      <c r="P47" s="10">
        <f>Table_SiteMilestonesTracking[[#This Row],[ConstructionAcceptance_BL]]+t8_ReadyForInstallationBL</f>
        <v>44076</v>
      </c>
      <c r="Q47" s="10">
        <v>44053.833333333328</v>
      </c>
      <c r="R47" s="10">
        <f>Table_SiteMilestonesTracking[[#This Row],[ReadyForOperation_BL]]+t9_SiteInOperationsBL</f>
        <v>44086</v>
      </c>
      <c r="S47" s="10">
        <v>44061.833333333328</v>
      </c>
      <c r="T47" s="12">
        <f>Table_SiteMilestonesTracking[[#This Row],[PathInOperation_BL]]-Table_SiteMilestonesTracking[[#This Row],[TechnicalPathSurvey_BL]]</f>
        <v>76</v>
      </c>
      <c r="U47" s="12">
        <f>Table_SiteMilestonesTracking[[#This Row],[PathInOperation_AC]]-Table_SiteMilestonesTracking[[#This Row],[TechnicalPathSurvey_AC]]</f>
        <v>46.833333333328483</v>
      </c>
      <c r="V47" s="12">
        <f>Table_SiteMilestonesTracking[[#This Row],[E2E_Path_AC]]-Table_SiteMilestonesTracking[[#This Row],[E2E_Path_BL]]</f>
        <v>-29.166666666671517</v>
      </c>
    </row>
    <row r="48" spans="1:22" x14ac:dyDescent="0.25">
      <c r="A48" t="s">
        <v>107</v>
      </c>
      <c r="B48" s="10">
        <v>44010</v>
      </c>
      <c r="C48" s="10">
        <v>44011</v>
      </c>
      <c r="D48" s="10">
        <f>Table_SiteMilestonesTracking[[#This Row],[TechnicalPathSurvey_BL]]+t1_SiteSurveyBL+t2_SiteEngineeringDocumentBL</f>
        <v>44028</v>
      </c>
      <c r="E48" s="10">
        <v>44026.166666666664</v>
      </c>
      <c r="F48" s="10">
        <f>Table_SiteMilestonesTracking[[#This Row],[PathEngineeringDocument_BL]]+t3_SiteConstructionWorkOrderBL</f>
        <v>44030</v>
      </c>
      <c r="G48" s="10">
        <v>44031.666666666664</v>
      </c>
      <c r="H48" s="10">
        <f>Table_SiteMilestonesTracking[[#This Row],[PathConstructionWorkOrder_BL]]+t4_CivilWorksBL</f>
        <v>44050</v>
      </c>
      <c r="I48" s="10">
        <v>44039.666666666664</v>
      </c>
      <c r="J48" s="10">
        <f>Table_SiteMilestonesTracking[[#This Row],[CivilWorks_BL]]+t5_MechanicalWorksBL</f>
        <v>44060</v>
      </c>
      <c r="K48" s="10">
        <v>44042.833333333328</v>
      </c>
      <c r="L48" s="10">
        <f>Table_SiteMilestonesTracking[[#This Row],[MechanicalWorks_BL]]+t6_ElectricalWorksBL</f>
        <v>44069</v>
      </c>
      <c r="M48" s="10">
        <v>44045.833333333328</v>
      </c>
      <c r="N48" s="10">
        <f>Table_SiteMilestonesTracking[[#This Row],[CablingWorks_BL]]+t7_ConstructionAcceptanceBL</f>
        <v>44071</v>
      </c>
      <c r="O48" s="10">
        <v>44049.333333333328</v>
      </c>
      <c r="P48" s="10">
        <f>Table_SiteMilestonesTracking[[#This Row],[ConstructionAcceptance_BL]]+t8_ReadyForInstallationBL</f>
        <v>44076</v>
      </c>
      <c r="Q48" s="10">
        <v>44053.833333333328</v>
      </c>
      <c r="R48" s="10">
        <f>Table_SiteMilestonesTracking[[#This Row],[ReadyForOperation_BL]]+t9_SiteInOperationsBL</f>
        <v>44086</v>
      </c>
      <c r="S48" s="10">
        <v>44061.833333333328</v>
      </c>
      <c r="T48" s="12">
        <f>Table_SiteMilestonesTracking[[#This Row],[PathInOperation_BL]]-Table_SiteMilestonesTracking[[#This Row],[TechnicalPathSurvey_BL]]</f>
        <v>76</v>
      </c>
      <c r="U48" s="12">
        <f>Table_SiteMilestonesTracking[[#This Row],[PathInOperation_AC]]-Table_SiteMilestonesTracking[[#This Row],[TechnicalPathSurvey_AC]]</f>
        <v>50.833333333328483</v>
      </c>
      <c r="V48" s="12">
        <f>Table_SiteMilestonesTracking[[#This Row],[E2E_Path_AC]]-Table_SiteMilestonesTracking[[#This Row],[E2E_Path_BL]]</f>
        <v>-25.166666666671517</v>
      </c>
    </row>
    <row r="49" spans="1:22" x14ac:dyDescent="0.25">
      <c r="A49" t="s">
        <v>108</v>
      </c>
      <c r="B49" s="10">
        <v>44010</v>
      </c>
      <c r="C49" s="10">
        <v>44010</v>
      </c>
      <c r="D49" s="10">
        <f>Table_SiteMilestonesTracking[[#This Row],[TechnicalPathSurvey_BL]]+t1_SiteSurveyBL+t2_SiteEngineeringDocumentBL</f>
        <v>44028</v>
      </c>
      <c r="E49" s="10">
        <v>44025.166666666664</v>
      </c>
      <c r="F49" s="10">
        <f>Table_SiteMilestonesTracking[[#This Row],[PathEngineeringDocument_BL]]+t3_SiteConstructionWorkOrderBL</f>
        <v>44030</v>
      </c>
      <c r="G49" s="10">
        <v>44034.666666666664</v>
      </c>
      <c r="H49" s="10">
        <f>Table_SiteMilestonesTracking[[#This Row],[PathConstructionWorkOrder_BL]]+t4_CivilWorksBL</f>
        <v>44050</v>
      </c>
      <c r="I49" s="10">
        <v>44038.666666666664</v>
      </c>
      <c r="J49" s="10">
        <f>Table_SiteMilestonesTracking[[#This Row],[CivilWorks_BL]]+t5_MechanicalWorksBL</f>
        <v>44060</v>
      </c>
      <c r="K49" s="10">
        <v>44043.833333333328</v>
      </c>
      <c r="L49" s="10">
        <f>Table_SiteMilestonesTracking[[#This Row],[MechanicalWorks_BL]]+t6_ElectricalWorksBL</f>
        <v>44069</v>
      </c>
      <c r="M49" s="10">
        <v>44049.833333333328</v>
      </c>
      <c r="N49" s="10">
        <f>Table_SiteMilestonesTracking[[#This Row],[CablingWorks_BL]]+t7_ConstructionAcceptanceBL</f>
        <v>44071</v>
      </c>
      <c r="O49" s="10">
        <v>44050.333333333328</v>
      </c>
      <c r="P49" s="10">
        <f>Table_SiteMilestonesTracking[[#This Row],[ConstructionAcceptance_BL]]+t8_ReadyForInstallationBL</f>
        <v>44076</v>
      </c>
      <c r="Q49" s="10">
        <v>44051.833333333328</v>
      </c>
      <c r="R49" s="10">
        <f>Table_SiteMilestonesTracking[[#This Row],[ReadyForOperation_BL]]+t9_SiteInOperationsBL</f>
        <v>44086</v>
      </c>
      <c r="S49" s="10">
        <v>44062.833333333328</v>
      </c>
      <c r="T49" s="12">
        <f>Table_SiteMilestonesTracking[[#This Row],[PathInOperation_BL]]-Table_SiteMilestonesTracking[[#This Row],[TechnicalPathSurvey_BL]]</f>
        <v>76</v>
      </c>
      <c r="U49" s="12">
        <f>Table_SiteMilestonesTracking[[#This Row],[PathInOperation_AC]]-Table_SiteMilestonesTracking[[#This Row],[TechnicalPathSurvey_AC]]</f>
        <v>52.833333333328483</v>
      </c>
      <c r="V49" s="12">
        <f>Table_SiteMilestonesTracking[[#This Row],[E2E_Path_AC]]-Table_SiteMilestonesTracking[[#This Row],[E2E_Path_BL]]</f>
        <v>-23.166666666671517</v>
      </c>
    </row>
    <row r="50" spans="1:22" x14ac:dyDescent="0.25">
      <c r="A50" t="s">
        <v>109</v>
      </c>
      <c r="B50" s="10">
        <v>44010</v>
      </c>
      <c r="C50" s="10">
        <v>44013</v>
      </c>
      <c r="D50" s="10">
        <f>Table_SiteMilestonesTracking[[#This Row],[TechnicalPathSurvey_BL]]+t1_SiteSurveyBL+t2_SiteEngineeringDocumentBL</f>
        <v>44028</v>
      </c>
      <c r="E50" s="10">
        <v>44026.166666666664</v>
      </c>
      <c r="F50" s="10">
        <f>Table_SiteMilestonesTracking[[#This Row],[PathEngineeringDocument_BL]]+t3_SiteConstructionWorkOrderBL</f>
        <v>44030</v>
      </c>
      <c r="G50" s="10">
        <v>44029.666666666664</v>
      </c>
      <c r="H50" s="10">
        <f>Table_SiteMilestonesTracking[[#This Row],[PathConstructionWorkOrder_BL]]+t4_CivilWorksBL</f>
        <v>44050</v>
      </c>
      <c r="I50" s="10">
        <v>44039.666666666664</v>
      </c>
      <c r="J50" s="10">
        <f>Table_SiteMilestonesTracking[[#This Row],[CivilWorks_BL]]+t5_MechanicalWorksBL</f>
        <v>44060</v>
      </c>
      <c r="K50" s="10">
        <v>44044.833333333328</v>
      </c>
      <c r="L50" s="10">
        <f>Table_SiteMilestonesTracking[[#This Row],[MechanicalWorks_BL]]+t6_ElectricalWorksBL</f>
        <v>44069</v>
      </c>
      <c r="M50" s="10">
        <v>44046.833333333328</v>
      </c>
      <c r="N50" s="10">
        <f>Table_SiteMilestonesTracking[[#This Row],[CablingWorks_BL]]+t7_ConstructionAcceptanceBL</f>
        <v>44071</v>
      </c>
      <c r="O50" s="10">
        <v>44048.333333333328</v>
      </c>
      <c r="P50" s="10">
        <f>Table_SiteMilestonesTracking[[#This Row],[ConstructionAcceptance_BL]]+t8_ReadyForInstallationBL</f>
        <v>44076</v>
      </c>
      <c r="Q50" s="10">
        <v>44054.833333333328</v>
      </c>
      <c r="R50" s="10">
        <f>Table_SiteMilestonesTracking[[#This Row],[ReadyForOperation_BL]]+t9_SiteInOperationsBL</f>
        <v>44086</v>
      </c>
      <c r="S50" s="10">
        <v>44062.833333333328</v>
      </c>
      <c r="T50" s="12">
        <f>Table_SiteMilestonesTracking[[#This Row],[PathInOperation_BL]]-Table_SiteMilestonesTracking[[#This Row],[TechnicalPathSurvey_BL]]</f>
        <v>76</v>
      </c>
      <c r="U50" s="12">
        <f>Table_SiteMilestonesTracking[[#This Row],[PathInOperation_AC]]-Table_SiteMilestonesTracking[[#This Row],[TechnicalPathSurvey_AC]]</f>
        <v>49.833333333328483</v>
      </c>
      <c r="V50" s="12">
        <f>Table_SiteMilestonesTracking[[#This Row],[E2E_Path_AC]]-Table_SiteMilestonesTracking[[#This Row],[E2E_Path_BL]]</f>
        <v>-26.166666666671517</v>
      </c>
    </row>
    <row r="51" spans="1:22" x14ac:dyDescent="0.25">
      <c r="A51" t="s">
        <v>110</v>
      </c>
      <c r="B51" s="10">
        <v>44010</v>
      </c>
      <c r="C51" s="10">
        <v>44012</v>
      </c>
      <c r="D51" s="10">
        <f>Table_SiteMilestonesTracking[[#This Row],[TechnicalPathSurvey_BL]]+t1_SiteSurveyBL+t2_SiteEngineeringDocumentBL</f>
        <v>44028</v>
      </c>
      <c r="E51" s="10">
        <v>44024.166666666664</v>
      </c>
      <c r="F51" s="10">
        <f>Table_SiteMilestonesTracking[[#This Row],[PathEngineeringDocument_BL]]+t3_SiteConstructionWorkOrderBL</f>
        <v>44030</v>
      </c>
      <c r="G51" s="10">
        <v>44033.666666666664</v>
      </c>
      <c r="H51" s="10">
        <f>Table_SiteMilestonesTracking[[#This Row],[PathConstructionWorkOrder_BL]]+t4_CivilWorksBL</f>
        <v>44050</v>
      </c>
      <c r="I51" s="10">
        <v>44036.666666666664</v>
      </c>
      <c r="J51" s="10">
        <f>Table_SiteMilestonesTracking[[#This Row],[CivilWorks_BL]]+t5_MechanicalWorksBL</f>
        <v>44060</v>
      </c>
      <c r="K51" s="10">
        <v>44044.833333333328</v>
      </c>
      <c r="L51" s="10">
        <f>Table_SiteMilestonesTracking[[#This Row],[MechanicalWorks_BL]]+t6_ElectricalWorksBL</f>
        <v>44069</v>
      </c>
      <c r="M51" s="10">
        <v>44048.833333333328</v>
      </c>
      <c r="N51" s="10">
        <f>Table_SiteMilestonesTracking[[#This Row],[CablingWorks_BL]]+t7_ConstructionAcceptanceBL</f>
        <v>44071</v>
      </c>
      <c r="O51" s="10">
        <v>44052.333333333328</v>
      </c>
      <c r="P51" s="10">
        <f>Table_SiteMilestonesTracking[[#This Row],[ConstructionAcceptance_BL]]+t8_ReadyForInstallationBL</f>
        <v>44076</v>
      </c>
      <c r="Q51" s="10">
        <v>44055.833333333328</v>
      </c>
      <c r="R51" s="10">
        <f>Table_SiteMilestonesTracking[[#This Row],[ReadyForOperation_BL]]+t9_SiteInOperationsBL</f>
        <v>44086</v>
      </c>
      <c r="S51" s="10">
        <v>44063.833333333328</v>
      </c>
      <c r="T51" s="12">
        <f>Table_SiteMilestonesTracking[[#This Row],[PathInOperation_BL]]-Table_SiteMilestonesTracking[[#This Row],[TechnicalPathSurvey_BL]]</f>
        <v>76</v>
      </c>
      <c r="U51" s="12">
        <f>Table_SiteMilestonesTracking[[#This Row],[PathInOperation_AC]]-Table_SiteMilestonesTracking[[#This Row],[TechnicalPathSurvey_AC]]</f>
        <v>51.833333333328483</v>
      </c>
      <c r="V51" s="12">
        <f>Table_SiteMilestonesTracking[[#This Row],[E2E_Path_AC]]-Table_SiteMilestonesTracking[[#This Row],[E2E_Path_BL]]</f>
        <v>-24.166666666671517</v>
      </c>
    </row>
    <row r="52" spans="1:22" x14ac:dyDescent="0.25">
      <c r="A52" t="s">
        <v>111</v>
      </c>
      <c r="B52" s="10">
        <v>44010</v>
      </c>
      <c r="C52" s="10">
        <v>44010</v>
      </c>
      <c r="D52" s="10">
        <f>Table_SiteMilestonesTracking[[#This Row],[TechnicalPathSurvey_BL]]+t1_SiteSurveyBL+t2_SiteEngineeringDocumentBL</f>
        <v>44028</v>
      </c>
      <c r="E52" s="10">
        <v>44022.166666666664</v>
      </c>
      <c r="F52" s="10">
        <f>Table_SiteMilestonesTracking[[#This Row],[PathEngineeringDocument_BL]]+t3_SiteConstructionWorkOrderBL</f>
        <v>44030</v>
      </c>
      <c r="G52" s="10">
        <v>44034.666666666664</v>
      </c>
      <c r="H52" s="10">
        <f>Table_SiteMilestonesTracking[[#This Row],[PathConstructionWorkOrder_BL]]+t4_CivilWorksBL</f>
        <v>44050</v>
      </c>
      <c r="I52" s="10">
        <v>44037.666666666664</v>
      </c>
      <c r="J52" s="10">
        <f>Table_SiteMilestonesTracking[[#This Row],[CivilWorks_BL]]+t5_MechanicalWorksBL</f>
        <v>44060</v>
      </c>
      <c r="K52" s="10">
        <v>44041.833333333328</v>
      </c>
      <c r="L52" s="10">
        <f>Table_SiteMilestonesTracking[[#This Row],[MechanicalWorks_BL]]+t6_ElectricalWorksBL</f>
        <v>44069</v>
      </c>
      <c r="M52" s="10">
        <v>44046.833333333328</v>
      </c>
      <c r="N52" s="10">
        <f>Table_SiteMilestonesTracking[[#This Row],[CablingWorks_BL]]+t7_ConstructionAcceptanceBL</f>
        <v>44071</v>
      </c>
      <c r="O52" s="10">
        <v>44049.333333333328</v>
      </c>
      <c r="P52" s="10">
        <f>Table_SiteMilestonesTracking[[#This Row],[ConstructionAcceptance_BL]]+t8_ReadyForInstallationBL</f>
        <v>44076</v>
      </c>
      <c r="Q52" s="10">
        <v>44051.833333333328</v>
      </c>
      <c r="R52" s="10">
        <f>Table_SiteMilestonesTracking[[#This Row],[ReadyForOperation_BL]]+t9_SiteInOperationsBL</f>
        <v>44086</v>
      </c>
      <c r="S52" s="10">
        <v>44060.833333333328</v>
      </c>
      <c r="T52" s="12">
        <f>Table_SiteMilestonesTracking[[#This Row],[PathInOperation_BL]]-Table_SiteMilestonesTracking[[#This Row],[TechnicalPathSurvey_BL]]</f>
        <v>76</v>
      </c>
      <c r="U52" s="12">
        <f>Table_SiteMilestonesTracking[[#This Row],[PathInOperation_AC]]-Table_SiteMilestonesTracking[[#This Row],[TechnicalPathSurvey_AC]]</f>
        <v>50.833333333328483</v>
      </c>
      <c r="V52" s="12">
        <f>Table_SiteMilestonesTracking[[#This Row],[E2E_Path_AC]]-Table_SiteMilestonesTracking[[#This Row],[E2E_Path_BL]]</f>
        <v>-25.166666666671517</v>
      </c>
    </row>
    <row r="53" spans="1:22" x14ac:dyDescent="0.25">
      <c r="A53" t="s">
        <v>112</v>
      </c>
      <c r="B53" s="10">
        <v>44010</v>
      </c>
      <c r="C53" s="10">
        <v>44013</v>
      </c>
      <c r="D53" s="10">
        <f>Table_SiteMilestonesTracking[[#This Row],[TechnicalPathSurvey_BL]]+t1_SiteSurveyBL+t2_SiteEngineeringDocumentBL</f>
        <v>44028</v>
      </c>
      <c r="E53" s="10">
        <v>44023.166666666664</v>
      </c>
      <c r="F53" s="10">
        <f>Table_SiteMilestonesTracking[[#This Row],[PathEngineeringDocument_BL]]+t3_SiteConstructionWorkOrderBL</f>
        <v>44030</v>
      </c>
      <c r="G53" s="10">
        <v>44030.666666666664</v>
      </c>
      <c r="H53" s="10">
        <f>Table_SiteMilestonesTracking[[#This Row],[PathConstructionWorkOrder_BL]]+t4_CivilWorksBL</f>
        <v>44050</v>
      </c>
      <c r="I53" s="10">
        <v>44036.666666666664</v>
      </c>
      <c r="J53" s="10">
        <f>Table_SiteMilestonesTracking[[#This Row],[CivilWorks_BL]]+t5_MechanicalWorksBL</f>
        <v>44060</v>
      </c>
      <c r="K53" s="10">
        <v>44040.833333333328</v>
      </c>
      <c r="L53" s="10">
        <f>Table_SiteMilestonesTracking[[#This Row],[MechanicalWorks_BL]]+t6_ElectricalWorksBL</f>
        <v>44069</v>
      </c>
      <c r="M53" s="10">
        <v>44050.833333333328</v>
      </c>
      <c r="N53" s="10">
        <f>Table_SiteMilestonesTracking[[#This Row],[CablingWorks_BL]]+t7_ConstructionAcceptanceBL</f>
        <v>44071</v>
      </c>
      <c r="O53" s="10">
        <v>44050.333333333328</v>
      </c>
      <c r="P53" s="10">
        <f>Table_SiteMilestonesTracking[[#This Row],[ConstructionAcceptance_BL]]+t8_ReadyForInstallationBL</f>
        <v>44076</v>
      </c>
      <c r="Q53" s="10">
        <v>44053.833333333328</v>
      </c>
      <c r="R53" s="10">
        <f>Table_SiteMilestonesTracking[[#This Row],[ReadyForOperation_BL]]+t9_SiteInOperationsBL</f>
        <v>44086</v>
      </c>
      <c r="S53" s="10">
        <v>44060.833333333328</v>
      </c>
      <c r="T53" s="12">
        <f>Table_SiteMilestonesTracking[[#This Row],[PathInOperation_BL]]-Table_SiteMilestonesTracking[[#This Row],[TechnicalPathSurvey_BL]]</f>
        <v>76</v>
      </c>
      <c r="U53" s="12">
        <f>Table_SiteMilestonesTracking[[#This Row],[PathInOperation_AC]]-Table_SiteMilestonesTracking[[#This Row],[TechnicalPathSurvey_AC]]</f>
        <v>47.833333333328483</v>
      </c>
      <c r="V53" s="12">
        <f>Table_SiteMilestonesTracking[[#This Row],[E2E_Path_AC]]-Table_SiteMilestonesTracking[[#This Row],[E2E_Path_BL]]</f>
        <v>-28.166666666671517</v>
      </c>
    </row>
    <row r="54" spans="1:22" x14ac:dyDescent="0.25">
      <c r="A54" t="s">
        <v>113</v>
      </c>
      <c r="B54" s="10">
        <v>44013</v>
      </c>
      <c r="C54" s="10">
        <v>44015</v>
      </c>
      <c r="D54" s="10">
        <f>Table_SiteMilestonesTracking[[#This Row],[TechnicalPathSurvey_BL]]+t1_SiteSurveyBL+t2_SiteEngineeringDocumentBL</f>
        <v>44031</v>
      </c>
      <c r="E54" s="10">
        <v>44026.166666666664</v>
      </c>
      <c r="F54" s="10">
        <f>Table_SiteMilestonesTracking[[#This Row],[PathEngineeringDocument_BL]]+t3_SiteConstructionWorkOrderBL</f>
        <v>44033</v>
      </c>
      <c r="G54" s="10">
        <v>44032.666666666664</v>
      </c>
      <c r="H54" s="10">
        <f>Table_SiteMilestonesTracking[[#This Row],[PathConstructionWorkOrder_BL]]+t4_CivilWorksBL</f>
        <v>44053</v>
      </c>
      <c r="I54" s="10">
        <v>44041.666666666664</v>
      </c>
      <c r="J54" s="10">
        <f>Table_SiteMilestonesTracking[[#This Row],[CivilWorks_BL]]+t5_MechanicalWorksBL</f>
        <v>44063</v>
      </c>
      <c r="K54" s="10">
        <v>44047.833333333328</v>
      </c>
      <c r="L54" s="10">
        <f>Table_SiteMilestonesTracking[[#This Row],[MechanicalWorks_BL]]+t6_ElectricalWorksBL</f>
        <v>44072</v>
      </c>
      <c r="M54" s="10">
        <v>44048.833333333328</v>
      </c>
      <c r="N54" s="10">
        <f>Table_SiteMilestonesTracking[[#This Row],[CablingWorks_BL]]+t7_ConstructionAcceptanceBL</f>
        <v>44074</v>
      </c>
      <c r="O54" s="10">
        <v>44053.333333333328</v>
      </c>
      <c r="P54" s="10">
        <f>Table_SiteMilestonesTracking[[#This Row],[ConstructionAcceptance_BL]]+t8_ReadyForInstallationBL</f>
        <v>44079</v>
      </c>
      <c r="Q54" s="10">
        <v>44058.833333333328</v>
      </c>
      <c r="R54" s="10">
        <f>Table_SiteMilestonesTracking[[#This Row],[ReadyForOperation_BL]]+t9_SiteInOperationsBL</f>
        <v>44089</v>
      </c>
      <c r="S54" s="10">
        <v>44064.833333333328</v>
      </c>
      <c r="T54" s="12">
        <f>Table_SiteMilestonesTracking[[#This Row],[PathInOperation_BL]]-Table_SiteMilestonesTracking[[#This Row],[TechnicalPathSurvey_BL]]</f>
        <v>76</v>
      </c>
      <c r="U54" s="12">
        <f>Table_SiteMilestonesTracking[[#This Row],[PathInOperation_AC]]-Table_SiteMilestonesTracking[[#This Row],[TechnicalPathSurvey_AC]]</f>
        <v>49.833333333328483</v>
      </c>
      <c r="V54" s="12">
        <f>Table_SiteMilestonesTracking[[#This Row],[E2E_Path_AC]]-Table_SiteMilestonesTracking[[#This Row],[E2E_Path_BL]]</f>
        <v>-26.166666666671517</v>
      </c>
    </row>
    <row r="55" spans="1:22" x14ac:dyDescent="0.25">
      <c r="A55" t="s">
        <v>114</v>
      </c>
      <c r="B55" s="10">
        <v>44013</v>
      </c>
      <c r="C55" s="10">
        <v>44013</v>
      </c>
      <c r="D55" s="10">
        <f>Table_SiteMilestonesTracking[[#This Row],[TechnicalPathSurvey_BL]]+t1_SiteSurveyBL+t2_SiteEngineeringDocumentBL</f>
        <v>44031</v>
      </c>
      <c r="E55" s="10">
        <v>44026.166666666664</v>
      </c>
      <c r="F55" s="10">
        <f>Table_SiteMilestonesTracking[[#This Row],[PathEngineeringDocument_BL]]+t3_SiteConstructionWorkOrderBL</f>
        <v>44033</v>
      </c>
      <c r="G55" s="10">
        <v>44033.666666666664</v>
      </c>
      <c r="H55" s="10">
        <f>Table_SiteMilestonesTracking[[#This Row],[PathConstructionWorkOrder_BL]]+t4_CivilWorksBL</f>
        <v>44053</v>
      </c>
      <c r="I55" s="10">
        <v>44038.666666666664</v>
      </c>
      <c r="J55" s="10">
        <f>Table_SiteMilestonesTracking[[#This Row],[CivilWorks_BL]]+t5_MechanicalWorksBL</f>
        <v>44063</v>
      </c>
      <c r="K55" s="10">
        <v>44047.833333333328</v>
      </c>
      <c r="L55" s="10">
        <f>Table_SiteMilestonesTracking[[#This Row],[MechanicalWorks_BL]]+t6_ElectricalWorksBL</f>
        <v>44072</v>
      </c>
      <c r="M55" s="10">
        <v>44054.833333333328</v>
      </c>
      <c r="N55" s="10">
        <f>Table_SiteMilestonesTracking[[#This Row],[CablingWorks_BL]]+t7_ConstructionAcceptanceBL</f>
        <v>44074</v>
      </c>
      <c r="O55" s="10">
        <v>44052.333333333328</v>
      </c>
      <c r="P55" s="10">
        <f>Table_SiteMilestonesTracking[[#This Row],[ConstructionAcceptance_BL]]+t8_ReadyForInstallationBL</f>
        <v>44079</v>
      </c>
      <c r="Q55" s="10">
        <v>44058.833333333328</v>
      </c>
      <c r="R55" s="10">
        <f>Table_SiteMilestonesTracking[[#This Row],[ReadyForOperation_BL]]+t9_SiteInOperationsBL</f>
        <v>44089</v>
      </c>
      <c r="S55" s="10">
        <v>44062.833333333328</v>
      </c>
      <c r="T55" s="12">
        <f>Table_SiteMilestonesTracking[[#This Row],[PathInOperation_BL]]-Table_SiteMilestonesTracking[[#This Row],[TechnicalPathSurvey_BL]]</f>
        <v>76</v>
      </c>
      <c r="U55" s="12">
        <f>Table_SiteMilestonesTracking[[#This Row],[PathInOperation_AC]]-Table_SiteMilestonesTracking[[#This Row],[TechnicalPathSurvey_AC]]</f>
        <v>49.833333333328483</v>
      </c>
      <c r="V55" s="12">
        <f>Table_SiteMilestonesTracking[[#This Row],[E2E_Path_AC]]-Table_SiteMilestonesTracking[[#This Row],[E2E_Path_BL]]</f>
        <v>-26.166666666671517</v>
      </c>
    </row>
    <row r="56" spans="1:22" x14ac:dyDescent="0.25">
      <c r="A56" t="s">
        <v>115</v>
      </c>
      <c r="B56" s="10">
        <v>44013</v>
      </c>
      <c r="C56" s="10">
        <v>44014</v>
      </c>
      <c r="D56" s="10">
        <f>Table_SiteMilestonesTracking[[#This Row],[TechnicalPathSurvey_BL]]+t1_SiteSurveyBL+t2_SiteEngineeringDocumentBL</f>
        <v>44031</v>
      </c>
      <c r="E56" s="10">
        <v>44030.166666666664</v>
      </c>
      <c r="F56" s="10">
        <f>Table_SiteMilestonesTracking[[#This Row],[PathEngineeringDocument_BL]]+t3_SiteConstructionWorkOrderBL</f>
        <v>44033</v>
      </c>
      <c r="G56" s="10">
        <v>44037.666666666664</v>
      </c>
      <c r="H56" s="10">
        <f>Table_SiteMilestonesTracking[[#This Row],[PathConstructionWorkOrder_BL]]+t4_CivilWorksBL</f>
        <v>44053</v>
      </c>
      <c r="I56" s="10">
        <v>44041.666666666664</v>
      </c>
      <c r="J56" s="10">
        <f>Table_SiteMilestonesTracking[[#This Row],[CivilWorks_BL]]+t5_MechanicalWorksBL</f>
        <v>44063</v>
      </c>
      <c r="K56" s="10">
        <v>44047.833333333328</v>
      </c>
      <c r="L56" s="10">
        <f>Table_SiteMilestonesTracking[[#This Row],[MechanicalWorks_BL]]+t6_ElectricalWorksBL</f>
        <v>44072</v>
      </c>
      <c r="M56" s="10">
        <v>44050.833333333328</v>
      </c>
      <c r="N56" s="10">
        <f>Table_SiteMilestonesTracking[[#This Row],[CablingWorks_BL]]+t7_ConstructionAcceptanceBL</f>
        <v>44074</v>
      </c>
      <c r="O56" s="10">
        <v>44055.333333333328</v>
      </c>
      <c r="P56" s="10">
        <f>Table_SiteMilestonesTracking[[#This Row],[ConstructionAcceptance_BL]]+t8_ReadyForInstallationBL</f>
        <v>44079</v>
      </c>
      <c r="Q56" s="10">
        <v>44058.833333333328</v>
      </c>
      <c r="R56" s="10">
        <f>Table_SiteMilestonesTracking[[#This Row],[ReadyForOperation_BL]]+t9_SiteInOperationsBL</f>
        <v>44089</v>
      </c>
      <c r="S56" s="10">
        <v>44067.833333333328</v>
      </c>
      <c r="T56" s="12">
        <f>Table_SiteMilestonesTracking[[#This Row],[PathInOperation_BL]]-Table_SiteMilestonesTracking[[#This Row],[TechnicalPathSurvey_BL]]</f>
        <v>76</v>
      </c>
      <c r="U56" s="12">
        <f>Table_SiteMilestonesTracking[[#This Row],[PathInOperation_AC]]-Table_SiteMilestonesTracking[[#This Row],[TechnicalPathSurvey_AC]]</f>
        <v>53.833333333328483</v>
      </c>
      <c r="V56" s="12">
        <f>Table_SiteMilestonesTracking[[#This Row],[E2E_Path_AC]]-Table_SiteMilestonesTracking[[#This Row],[E2E_Path_BL]]</f>
        <v>-22.166666666671517</v>
      </c>
    </row>
    <row r="57" spans="1:22" x14ac:dyDescent="0.25">
      <c r="A57" t="s">
        <v>116</v>
      </c>
      <c r="B57" s="10">
        <v>44013</v>
      </c>
      <c r="C57" s="10">
        <v>44017</v>
      </c>
      <c r="D57" s="10">
        <f>Table_SiteMilestonesTracking[[#This Row],[TechnicalPathSurvey_BL]]+t1_SiteSurveyBL+t2_SiteEngineeringDocumentBL</f>
        <v>44031</v>
      </c>
      <c r="E57" s="10">
        <v>44028.166666666664</v>
      </c>
      <c r="F57" s="10">
        <f>Table_SiteMilestonesTracking[[#This Row],[PathEngineeringDocument_BL]]+t3_SiteConstructionWorkOrderBL</f>
        <v>44033</v>
      </c>
      <c r="G57" s="10">
        <v>44036.666666666664</v>
      </c>
      <c r="H57" s="10">
        <f>Table_SiteMilestonesTracking[[#This Row],[PathConstructionWorkOrder_BL]]+t4_CivilWorksBL</f>
        <v>44053</v>
      </c>
      <c r="I57" s="10">
        <v>44038.666666666664</v>
      </c>
      <c r="J57" s="10">
        <f>Table_SiteMilestonesTracking[[#This Row],[CivilWorks_BL]]+t5_MechanicalWorksBL</f>
        <v>44063</v>
      </c>
      <c r="K57" s="10">
        <v>44048.833333333328</v>
      </c>
      <c r="L57" s="10">
        <f>Table_SiteMilestonesTracking[[#This Row],[MechanicalWorks_BL]]+t6_ElectricalWorksBL</f>
        <v>44072</v>
      </c>
      <c r="M57" s="10">
        <v>44051.833333333328</v>
      </c>
      <c r="N57" s="10">
        <f>Table_SiteMilestonesTracking[[#This Row],[CablingWorks_BL]]+t7_ConstructionAcceptanceBL</f>
        <v>44074</v>
      </c>
      <c r="O57" s="10">
        <v>44052.333333333328</v>
      </c>
      <c r="P57" s="10">
        <f>Table_SiteMilestonesTracking[[#This Row],[ConstructionAcceptance_BL]]+t8_ReadyForInstallationBL</f>
        <v>44079</v>
      </c>
      <c r="Q57" s="10">
        <v>44055.833333333328</v>
      </c>
      <c r="R57" s="10">
        <f>Table_SiteMilestonesTracking[[#This Row],[ReadyForOperation_BL]]+t9_SiteInOperationsBL</f>
        <v>44089</v>
      </c>
      <c r="S57" s="10">
        <v>44065.833333333328</v>
      </c>
      <c r="T57" s="12">
        <f>Table_SiteMilestonesTracking[[#This Row],[PathInOperation_BL]]-Table_SiteMilestonesTracking[[#This Row],[TechnicalPathSurvey_BL]]</f>
        <v>76</v>
      </c>
      <c r="U57" s="12">
        <f>Table_SiteMilestonesTracking[[#This Row],[PathInOperation_AC]]-Table_SiteMilestonesTracking[[#This Row],[TechnicalPathSurvey_AC]]</f>
        <v>48.833333333328483</v>
      </c>
      <c r="V57" s="12">
        <f>Table_SiteMilestonesTracking[[#This Row],[E2E_Path_AC]]-Table_SiteMilestonesTracking[[#This Row],[E2E_Path_BL]]</f>
        <v>-27.166666666671517</v>
      </c>
    </row>
    <row r="58" spans="1:22" x14ac:dyDescent="0.25">
      <c r="A58" t="s">
        <v>117</v>
      </c>
      <c r="B58" s="10">
        <v>44013</v>
      </c>
      <c r="C58" s="10">
        <v>44014</v>
      </c>
      <c r="D58" s="10">
        <f>Table_SiteMilestonesTracking[[#This Row],[TechnicalPathSurvey_BL]]+t1_SiteSurveyBL+t2_SiteEngineeringDocumentBL</f>
        <v>44031</v>
      </c>
      <c r="E58" s="10">
        <v>44030.166666666664</v>
      </c>
      <c r="F58" s="10">
        <f>Table_SiteMilestonesTracking[[#This Row],[PathEngineeringDocument_BL]]+t3_SiteConstructionWorkOrderBL</f>
        <v>44033</v>
      </c>
      <c r="G58" s="10">
        <v>44036.666666666664</v>
      </c>
      <c r="H58" s="10">
        <f>Table_SiteMilestonesTracking[[#This Row],[PathConstructionWorkOrder_BL]]+t4_CivilWorksBL</f>
        <v>44053</v>
      </c>
      <c r="I58" s="10">
        <v>44037.666666666664</v>
      </c>
      <c r="J58" s="10">
        <f>Table_SiteMilestonesTracking[[#This Row],[CivilWorks_BL]]+t5_MechanicalWorksBL</f>
        <v>44063</v>
      </c>
      <c r="K58" s="10">
        <v>44043.833333333328</v>
      </c>
      <c r="L58" s="10">
        <f>Table_SiteMilestonesTracking[[#This Row],[MechanicalWorks_BL]]+t6_ElectricalWorksBL</f>
        <v>44072</v>
      </c>
      <c r="M58" s="10">
        <v>44050.833333333328</v>
      </c>
      <c r="N58" s="10">
        <f>Table_SiteMilestonesTracking[[#This Row],[CablingWorks_BL]]+t7_ConstructionAcceptanceBL</f>
        <v>44074</v>
      </c>
      <c r="O58" s="10">
        <v>44051.333333333328</v>
      </c>
      <c r="P58" s="10">
        <f>Table_SiteMilestonesTracking[[#This Row],[ConstructionAcceptance_BL]]+t8_ReadyForInstallationBL</f>
        <v>44079</v>
      </c>
      <c r="Q58" s="10">
        <v>44055.833333333328</v>
      </c>
      <c r="R58" s="10">
        <f>Table_SiteMilestonesTracking[[#This Row],[ReadyForOperation_BL]]+t9_SiteInOperationsBL</f>
        <v>44089</v>
      </c>
      <c r="S58" s="10">
        <v>44064.833333333328</v>
      </c>
      <c r="T58" s="12">
        <f>Table_SiteMilestonesTracking[[#This Row],[PathInOperation_BL]]-Table_SiteMilestonesTracking[[#This Row],[TechnicalPathSurvey_BL]]</f>
        <v>76</v>
      </c>
      <c r="U58" s="12">
        <f>Table_SiteMilestonesTracking[[#This Row],[PathInOperation_AC]]-Table_SiteMilestonesTracking[[#This Row],[TechnicalPathSurvey_AC]]</f>
        <v>50.833333333328483</v>
      </c>
      <c r="V58" s="12">
        <f>Table_SiteMilestonesTracking[[#This Row],[E2E_Path_AC]]-Table_SiteMilestonesTracking[[#This Row],[E2E_Path_BL]]</f>
        <v>-25.166666666671517</v>
      </c>
    </row>
    <row r="59" spans="1:22" x14ac:dyDescent="0.25">
      <c r="A59" t="s">
        <v>118</v>
      </c>
      <c r="B59" s="10">
        <v>44013</v>
      </c>
      <c r="C59" s="10">
        <v>44014</v>
      </c>
      <c r="D59" s="10">
        <f>Table_SiteMilestonesTracking[[#This Row],[TechnicalPathSurvey_BL]]+t1_SiteSurveyBL+t2_SiteEngineeringDocumentBL</f>
        <v>44031</v>
      </c>
      <c r="E59" s="10">
        <v>44029.166666666664</v>
      </c>
      <c r="F59" s="10">
        <f>Table_SiteMilestonesTracking[[#This Row],[PathEngineeringDocument_BL]]+t3_SiteConstructionWorkOrderBL</f>
        <v>44033</v>
      </c>
      <c r="G59" s="10">
        <v>44034.666666666664</v>
      </c>
      <c r="H59" s="10">
        <f>Table_SiteMilestonesTracking[[#This Row],[PathConstructionWorkOrder_BL]]+t4_CivilWorksBL</f>
        <v>44053</v>
      </c>
      <c r="I59" s="10">
        <v>44040.666666666664</v>
      </c>
      <c r="J59" s="10">
        <f>Table_SiteMilestonesTracking[[#This Row],[CivilWorks_BL]]+t5_MechanicalWorksBL</f>
        <v>44063</v>
      </c>
      <c r="K59" s="10">
        <v>44046.833333333328</v>
      </c>
      <c r="L59" s="10">
        <f>Table_SiteMilestonesTracking[[#This Row],[MechanicalWorks_BL]]+t6_ElectricalWorksBL</f>
        <v>44072</v>
      </c>
      <c r="M59" s="10">
        <v>44050.833333333328</v>
      </c>
      <c r="N59" s="10">
        <f>Table_SiteMilestonesTracking[[#This Row],[CablingWorks_BL]]+t7_ConstructionAcceptanceBL</f>
        <v>44074</v>
      </c>
      <c r="O59" s="10">
        <v>44054.333333333328</v>
      </c>
      <c r="P59" s="10">
        <f>Table_SiteMilestonesTracking[[#This Row],[ConstructionAcceptance_BL]]+t8_ReadyForInstallationBL</f>
        <v>44079</v>
      </c>
      <c r="Q59" s="10">
        <v>44058.833333333328</v>
      </c>
      <c r="R59" s="10">
        <f>Table_SiteMilestonesTracking[[#This Row],[ReadyForOperation_BL]]+t9_SiteInOperationsBL</f>
        <v>44089</v>
      </c>
      <c r="S59" s="10">
        <v>44063.833333333328</v>
      </c>
      <c r="T59" s="12">
        <f>Table_SiteMilestonesTracking[[#This Row],[PathInOperation_BL]]-Table_SiteMilestonesTracking[[#This Row],[TechnicalPathSurvey_BL]]</f>
        <v>76</v>
      </c>
      <c r="U59" s="12">
        <f>Table_SiteMilestonesTracking[[#This Row],[PathInOperation_AC]]-Table_SiteMilestonesTracking[[#This Row],[TechnicalPathSurvey_AC]]</f>
        <v>49.833333333328483</v>
      </c>
      <c r="V59" s="12">
        <f>Table_SiteMilestonesTracking[[#This Row],[E2E_Path_AC]]-Table_SiteMilestonesTracking[[#This Row],[E2E_Path_BL]]</f>
        <v>-26.166666666671517</v>
      </c>
    </row>
    <row r="60" spans="1:22" x14ac:dyDescent="0.25">
      <c r="A60" t="s">
        <v>119</v>
      </c>
      <c r="B60" s="10">
        <v>44013</v>
      </c>
      <c r="C60" s="10">
        <v>44015</v>
      </c>
      <c r="D60" s="10">
        <f>Table_SiteMilestonesTracking[[#This Row],[TechnicalPathSurvey_BL]]+t1_SiteSurveyBL+t2_SiteEngineeringDocumentBL</f>
        <v>44031</v>
      </c>
      <c r="E60" s="10">
        <v>44028.166666666664</v>
      </c>
      <c r="F60" s="10">
        <f>Table_SiteMilestonesTracking[[#This Row],[PathEngineeringDocument_BL]]+t3_SiteConstructionWorkOrderBL</f>
        <v>44033</v>
      </c>
      <c r="G60" s="10">
        <v>44037.666666666664</v>
      </c>
      <c r="H60" s="10">
        <f>Table_SiteMilestonesTracking[[#This Row],[PathConstructionWorkOrder_BL]]+t4_CivilWorksBL</f>
        <v>44053</v>
      </c>
      <c r="I60" s="10">
        <v>44041.666666666664</v>
      </c>
      <c r="J60" s="10">
        <f>Table_SiteMilestonesTracking[[#This Row],[CivilWorks_BL]]+t5_MechanicalWorksBL</f>
        <v>44063</v>
      </c>
      <c r="K60" s="10">
        <v>44044.833333333328</v>
      </c>
      <c r="L60" s="10">
        <f>Table_SiteMilestonesTracking[[#This Row],[MechanicalWorks_BL]]+t6_ElectricalWorksBL</f>
        <v>44072</v>
      </c>
      <c r="M60" s="10">
        <v>44049.833333333328</v>
      </c>
      <c r="N60" s="10">
        <f>Table_SiteMilestonesTracking[[#This Row],[CablingWorks_BL]]+t7_ConstructionAcceptanceBL</f>
        <v>44074</v>
      </c>
      <c r="O60" s="10">
        <v>44053.333333333328</v>
      </c>
      <c r="P60" s="10">
        <f>Table_SiteMilestonesTracking[[#This Row],[ConstructionAcceptance_BL]]+t8_ReadyForInstallationBL</f>
        <v>44079</v>
      </c>
      <c r="Q60" s="10">
        <v>44058.833333333328</v>
      </c>
      <c r="R60" s="10">
        <f>Table_SiteMilestonesTracking[[#This Row],[ReadyForOperation_BL]]+t9_SiteInOperationsBL</f>
        <v>44089</v>
      </c>
      <c r="S60" s="10">
        <v>44065.833333333328</v>
      </c>
      <c r="T60" s="12">
        <f>Table_SiteMilestonesTracking[[#This Row],[PathInOperation_BL]]-Table_SiteMilestonesTracking[[#This Row],[TechnicalPathSurvey_BL]]</f>
        <v>76</v>
      </c>
      <c r="U60" s="12">
        <f>Table_SiteMilestonesTracking[[#This Row],[PathInOperation_AC]]-Table_SiteMilestonesTracking[[#This Row],[TechnicalPathSurvey_AC]]</f>
        <v>50.833333333328483</v>
      </c>
      <c r="V60" s="12">
        <f>Table_SiteMilestonesTracking[[#This Row],[E2E_Path_AC]]-Table_SiteMilestonesTracking[[#This Row],[E2E_Path_BL]]</f>
        <v>-25.166666666671517</v>
      </c>
    </row>
    <row r="61" spans="1:22" x14ac:dyDescent="0.25">
      <c r="A61" t="s">
        <v>120</v>
      </c>
      <c r="B61" s="10">
        <v>44013</v>
      </c>
      <c r="C61" s="10">
        <v>44014</v>
      </c>
      <c r="D61" s="10">
        <f>Table_SiteMilestonesTracking[[#This Row],[TechnicalPathSurvey_BL]]+t1_SiteSurveyBL+t2_SiteEngineeringDocumentBL</f>
        <v>44031</v>
      </c>
      <c r="E61" s="10">
        <v>44029.166666666664</v>
      </c>
      <c r="F61" s="10">
        <f>Table_SiteMilestonesTracking[[#This Row],[PathEngineeringDocument_BL]]+t3_SiteConstructionWorkOrderBL</f>
        <v>44033</v>
      </c>
      <c r="G61" s="10">
        <v>44036.666666666664</v>
      </c>
      <c r="H61" s="10">
        <f>Table_SiteMilestonesTracking[[#This Row],[PathConstructionWorkOrder_BL]]+t4_CivilWorksBL</f>
        <v>44053</v>
      </c>
      <c r="I61" s="10">
        <v>44039.666666666664</v>
      </c>
      <c r="J61" s="10">
        <f>Table_SiteMilestonesTracking[[#This Row],[CivilWorks_BL]]+t5_MechanicalWorksBL</f>
        <v>44063</v>
      </c>
      <c r="K61" s="10">
        <v>44044.833333333328</v>
      </c>
      <c r="L61" s="10">
        <f>Table_SiteMilestonesTracking[[#This Row],[MechanicalWorks_BL]]+t6_ElectricalWorksBL</f>
        <v>44072</v>
      </c>
      <c r="M61" s="10">
        <v>44053.833333333328</v>
      </c>
      <c r="N61" s="10">
        <f>Table_SiteMilestonesTracking[[#This Row],[CablingWorks_BL]]+t7_ConstructionAcceptanceBL</f>
        <v>44074</v>
      </c>
      <c r="O61" s="10">
        <v>44053.333333333328</v>
      </c>
      <c r="P61" s="10">
        <f>Table_SiteMilestonesTracking[[#This Row],[ConstructionAcceptance_BL]]+t8_ReadyForInstallationBL</f>
        <v>44079</v>
      </c>
      <c r="Q61" s="10">
        <v>44055.833333333328</v>
      </c>
      <c r="R61" s="10">
        <f>Table_SiteMilestonesTracking[[#This Row],[ReadyForOperation_BL]]+t9_SiteInOperationsBL</f>
        <v>44089</v>
      </c>
      <c r="S61" s="10">
        <v>44067.833333333328</v>
      </c>
      <c r="T61" s="12">
        <f>Table_SiteMilestonesTracking[[#This Row],[PathInOperation_BL]]-Table_SiteMilestonesTracking[[#This Row],[TechnicalPathSurvey_BL]]</f>
        <v>76</v>
      </c>
      <c r="U61" s="12">
        <f>Table_SiteMilestonesTracking[[#This Row],[PathInOperation_AC]]-Table_SiteMilestonesTracking[[#This Row],[TechnicalPathSurvey_AC]]</f>
        <v>53.833333333328483</v>
      </c>
      <c r="V61" s="12">
        <f>Table_SiteMilestonesTracking[[#This Row],[E2E_Path_AC]]-Table_SiteMilestonesTracking[[#This Row],[E2E_Path_BL]]</f>
        <v>-22.166666666671517</v>
      </c>
    </row>
    <row r="62" spans="1:22" x14ac:dyDescent="0.25">
      <c r="A62" t="s">
        <v>121</v>
      </c>
      <c r="B62" s="10">
        <v>44013</v>
      </c>
      <c r="C62" s="10">
        <v>44015</v>
      </c>
      <c r="D62" s="10">
        <f>Table_SiteMilestonesTracking[[#This Row],[TechnicalPathSurvey_BL]]+t1_SiteSurveyBL+t2_SiteEngineeringDocumentBL</f>
        <v>44031</v>
      </c>
      <c r="E62" s="10">
        <v>44025.166666666664</v>
      </c>
      <c r="F62" s="10">
        <f>Table_SiteMilestonesTracking[[#This Row],[PathEngineeringDocument_BL]]+t3_SiteConstructionWorkOrderBL</f>
        <v>44033</v>
      </c>
      <c r="G62" s="10">
        <v>44037.666666666664</v>
      </c>
      <c r="H62" s="10">
        <f>Table_SiteMilestonesTracking[[#This Row],[PathConstructionWorkOrder_BL]]+t4_CivilWorksBL</f>
        <v>44053</v>
      </c>
      <c r="I62" s="10">
        <v>44038.666666666664</v>
      </c>
      <c r="J62" s="10">
        <f>Table_SiteMilestonesTracking[[#This Row],[CivilWorks_BL]]+t5_MechanicalWorksBL</f>
        <v>44063</v>
      </c>
      <c r="K62" s="10">
        <v>44045.833333333328</v>
      </c>
      <c r="L62" s="10">
        <f>Table_SiteMilestonesTracking[[#This Row],[MechanicalWorks_BL]]+t6_ElectricalWorksBL</f>
        <v>44072</v>
      </c>
      <c r="M62" s="10">
        <v>44052.833333333328</v>
      </c>
      <c r="N62" s="10">
        <f>Table_SiteMilestonesTracking[[#This Row],[CablingWorks_BL]]+t7_ConstructionAcceptanceBL</f>
        <v>44074</v>
      </c>
      <c r="O62" s="10">
        <v>44052.333333333328</v>
      </c>
      <c r="P62" s="10">
        <f>Table_SiteMilestonesTracking[[#This Row],[ConstructionAcceptance_BL]]+t8_ReadyForInstallationBL</f>
        <v>44079</v>
      </c>
      <c r="Q62" s="10">
        <v>44058.833333333328</v>
      </c>
      <c r="R62" s="10">
        <f>Table_SiteMilestonesTracking[[#This Row],[ReadyForOperation_BL]]+t9_SiteInOperationsBL</f>
        <v>44089</v>
      </c>
      <c r="S62" s="10">
        <v>44063.833333333328</v>
      </c>
      <c r="T62" s="12">
        <f>Table_SiteMilestonesTracking[[#This Row],[PathInOperation_BL]]-Table_SiteMilestonesTracking[[#This Row],[TechnicalPathSurvey_BL]]</f>
        <v>76</v>
      </c>
      <c r="U62" s="12">
        <f>Table_SiteMilestonesTracking[[#This Row],[PathInOperation_AC]]-Table_SiteMilestonesTracking[[#This Row],[TechnicalPathSurvey_AC]]</f>
        <v>48.833333333328483</v>
      </c>
      <c r="V62" s="12">
        <f>Table_SiteMilestonesTracking[[#This Row],[E2E_Path_AC]]-Table_SiteMilestonesTracking[[#This Row],[E2E_Path_BL]]</f>
        <v>-27.166666666671517</v>
      </c>
    </row>
    <row r="63" spans="1:22" x14ac:dyDescent="0.25">
      <c r="A63" t="s">
        <v>122</v>
      </c>
      <c r="B63" s="10">
        <v>44013</v>
      </c>
      <c r="C63" s="10">
        <v>44013</v>
      </c>
      <c r="D63" s="10">
        <f>Table_SiteMilestonesTracking[[#This Row],[TechnicalPathSurvey_BL]]+t1_SiteSurveyBL+t2_SiteEngineeringDocumentBL</f>
        <v>44031</v>
      </c>
      <c r="E63" s="10">
        <v>44028.166666666664</v>
      </c>
      <c r="F63" s="10">
        <f>Table_SiteMilestonesTracking[[#This Row],[PathEngineeringDocument_BL]]+t3_SiteConstructionWorkOrderBL</f>
        <v>44033</v>
      </c>
      <c r="G63" s="10">
        <v>44035.666666666664</v>
      </c>
      <c r="H63" s="10">
        <f>Table_SiteMilestonesTracking[[#This Row],[PathConstructionWorkOrder_BL]]+t4_CivilWorksBL</f>
        <v>44053</v>
      </c>
      <c r="I63" s="10">
        <v>44041.666666666664</v>
      </c>
      <c r="J63" s="10">
        <f>Table_SiteMilestonesTracking[[#This Row],[CivilWorks_BL]]+t5_MechanicalWorksBL</f>
        <v>44063</v>
      </c>
      <c r="K63" s="10">
        <v>44047.833333333328</v>
      </c>
      <c r="L63" s="10">
        <f>Table_SiteMilestonesTracking[[#This Row],[MechanicalWorks_BL]]+t6_ElectricalWorksBL</f>
        <v>44072</v>
      </c>
      <c r="M63" s="10">
        <v>44049.833333333328</v>
      </c>
      <c r="N63" s="10">
        <f>Table_SiteMilestonesTracking[[#This Row],[CablingWorks_BL]]+t7_ConstructionAcceptanceBL</f>
        <v>44074</v>
      </c>
      <c r="O63" s="10">
        <v>44054.333333333328</v>
      </c>
      <c r="P63" s="10">
        <f>Table_SiteMilestonesTracking[[#This Row],[ConstructionAcceptance_BL]]+t8_ReadyForInstallationBL</f>
        <v>44079</v>
      </c>
      <c r="Q63" s="10">
        <v>44057.833333333328</v>
      </c>
      <c r="R63" s="10">
        <f>Table_SiteMilestonesTracking[[#This Row],[ReadyForOperation_BL]]+t9_SiteInOperationsBL</f>
        <v>44089</v>
      </c>
      <c r="S63" s="10">
        <v>44066.833333333328</v>
      </c>
      <c r="T63" s="12">
        <f>Table_SiteMilestonesTracking[[#This Row],[PathInOperation_BL]]-Table_SiteMilestonesTracking[[#This Row],[TechnicalPathSurvey_BL]]</f>
        <v>76</v>
      </c>
      <c r="U63" s="12">
        <f>Table_SiteMilestonesTracking[[#This Row],[PathInOperation_AC]]-Table_SiteMilestonesTracking[[#This Row],[TechnicalPathSurvey_AC]]</f>
        <v>53.833333333328483</v>
      </c>
      <c r="V63" s="12">
        <f>Table_SiteMilestonesTracking[[#This Row],[E2E_Path_AC]]-Table_SiteMilestonesTracking[[#This Row],[E2E_Path_BL]]</f>
        <v>-22.166666666671517</v>
      </c>
    </row>
    <row r="64" spans="1:22" x14ac:dyDescent="0.25">
      <c r="A64" t="s">
        <v>123</v>
      </c>
      <c r="B64" s="10">
        <v>44013</v>
      </c>
      <c r="C64" s="10">
        <v>44015</v>
      </c>
      <c r="D64" s="10">
        <f>Table_SiteMilestonesTracking[[#This Row],[TechnicalPathSurvey_BL]]+t1_SiteSurveyBL+t2_SiteEngineeringDocumentBL</f>
        <v>44031</v>
      </c>
      <c r="E64" s="10">
        <v>44030.166666666664</v>
      </c>
      <c r="F64" s="10">
        <f>Table_SiteMilestonesTracking[[#This Row],[PathEngineeringDocument_BL]]+t3_SiteConstructionWorkOrderBL</f>
        <v>44033</v>
      </c>
      <c r="G64" s="10">
        <v>44035.666666666664</v>
      </c>
      <c r="H64" s="10">
        <f>Table_SiteMilestonesTracking[[#This Row],[PathConstructionWorkOrder_BL]]+t4_CivilWorksBL</f>
        <v>44053</v>
      </c>
      <c r="I64" s="10">
        <v>44041.666666666664</v>
      </c>
      <c r="J64" s="10">
        <f>Table_SiteMilestonesTracking[[#This Row],[CivilWorks_BL]]+t5_MechanicalWorksBL</f>
        <v>44063</v>
      </c>
      <c r="K64" s="10">
        <v>44044.833333333328</v>
      </c>
      <c r="L64" s="10">
        <f>Table_SiteMilestonesTracking[[#This Row],[MechanicalWorks_BL]]+t6_ElectricalWorksBL</f>
        <v>44072</v>
      </c>
      <c r="M64" s="10">
        <v>44050.833333333328</v>
      </c>
      <c r="N64" s="10">
        <f>Table_SiteMilestonesTracking[[#This Row],[CablingWorks_BL]]+t7_ConstructionAcceptanceBL</f>
        <v>44074</v>
      </c>
      <c r="O64" s="10">
        <v>44051.333333333328</v>
      </c>
      <c r="P64" s="10">
        <f>Table_SiteMilestonesTracking[[#This Row],[ConstructionAcceptance_BL]]+t8_ReadyForInstallationBL</f>
        <v>44079</v>
      </c>
      <c r="Q64" s="10">
        <v>44058.833333333328</v>
      </c>
      <c r="R64" s="10">
        <f>Table_SiteMilestonesTracking[[#This Row],[ReadyForOperation_BL]]+t9_SiteInOperationsBL</f>
        <v>44089</v>
      </c>
      <c r="S64" s="10">
        <v>44066.833333333328</v>
      </c>
      <c r="T64" s="12">
        <f>Table_SiteMilestonesTracking[[#This Row],[PathInOperation_BL]]-Table_SiteMilestonesTracking[[#This Row],[TechnicalPathSurvey_BL]]</f>
        <v>76</v>
      </c>
      <c r="U64" s="12">
        <f>Table_SiteMilestonesTracking[[#This Row],[PathInOperation_AC]]-Table_SiteMilestonesTracking[[#This Row],[TechnicalPathSurvey_AC]]</f>
        <v>51.833333333328483</v>
      </c>
      <c r="V64" s="12">
        <f>Table_SiteMilestonesTracking[[#This Row],[E2E_Path_AC]]-Table_SiteMilestonesTracking[[#This Row],[E2E_Path_BL]]</f>
        <v>-24.166666666671517</v>
      </c>
    </row>
    <row r="65" spans="1:22" x14ac:dyDescent="0.25">
      <c r="A65" t="s">
        <v>124</v>
      </c>
      <c r="B65" s="10">
        <v>44013</v>
      </c>
      <c r="C65" s="10">
        <v>44017</v>
      </c>
      <c r="D65" s="10">
        <f>Table_SiteMilestonesTracking[[#This Row],[TechnicalPathSurvey_BL]]+t1_SiteSurveyBL+t2_SiteEngineeringDocumentBL</f>
        <v>44031</v>
      </c>
      <c r="E65" s="10">
        <v>44026.166666666664</v>
      </c>
      <c r="F65" s="10">
        <f>Table_SiteMilestonesTracking[[#This Row],[PathEngineeringDocument_BL]]+t3_SiteConstructionWorkOrderBL</f>
        <v>44033</v>
      </c>
      <c r="G65" s="10">
        <v>44032.666666666664</v>
      </c>
      <c r="H65" s="10">
        <f>Table_SiteMilestonesTracking[[#This Row],[PathConstructionWorkOrder_BL]]+t4_CivilWorksBL</f>
        <v>44053</v>
      </c>
      <c r="I65" s="10">
        <v>44041.666666666664</v>
      </c>
      <c r="J65" s="10">
        <f>Table_SiteMilestonesTracking[[#This Row],[CivilWorks_BL]]+t5_MechanicalWorksBL</f>
        <v>44063</v>
      </c>
      <c r="K65" s="10">
        <v>44043.833333333328</v>
      </c>
      <c r="L65" s="10">
        <f>Table_SiteMilestonesTracking[[#This Row],[MechanicalWorks_BL]]+t6_ElectricalWorksBL</f>
        <v>44072</v>
      </c>
      <c r="M65" s="10">
        <v>44054.833333333328</v>
      </c>
      <c r="N65" s="10">
        <f>Table_SiteMilestonesTracking[[#This Row],[CablingWorks_BL]]+t7_ConstructionAcceptanceBL</f>
        <v>44074</v>
      </c>
      <c r="O65" s="10">
        <v>44054.333333333328</v>
      </c>
      <c r="P65" s="10">
        <f>Table_SiteMilestonesTracking[[#This Row],[ConstructionAcceptance_BL]]+t8_ReadyForInstallationBL</f>
        <v>44079</v>
      </c>
      <c r="Q65" s="10">
        <v>44056.833333333328</v>
      </c>
      <c r="R65" s="10">
        <f>Table_SiteMilestonesTracking[[#This Row],[ReadyForOperation_BL]]+t9_SiteInOperationsBL</f>
        <v>44089</v>
      </c>
      <c r="S65" s="10">
        <v>44064.833333333328</v>
      </c>
      <c r="T65" s="12">
        <f>Table_SiteMilestonesTracking[[#This Row],[PathInOperation_BL]]-Table_SiteMilestonesTracking[[#This Row],[TechnicalPathSurvey_BL]]</f>
        <v>76</v>
      </c>
      <c r="U65" s="12">
        <f>Table_SiteMilestonesTracking[[#This Row],[PathInOperation_AC]]-Table_SiteMilestonesTracking[[#This Row],[TechnicalPathSurvey_AC]]</f>
        <v>47.833333333328483</v>
      </c>
      <c r="V65" s="12">
        <f>Table_SiteMilestonesTracking[[#This Row],[E2E_Path_AC]]-Table_SiteMilestonesTracking[[#This Row],[E2E_Path_BL]]</f>
        <v>-28.166666666671517</v>
      </c>
    </row>
    <row r="66" spans="1:22" x14ac:dyDescent="0.25">
      <c r="A66" t="s">
        <v>125</v>
      </c>
      <c r="B66" s="10">
        <v>44013</v>
      </c>
      <c r="C66" s="10">
        <v>44018</v>
      </c>
      <c r="D66" s="10">
        <f>Table_SiteMilestonesTracking[[#This Row],[TechnicalPathSurvey_BL]]+t1_SiteSurveyBL+t2_SiteEngineeringDocumentBL</f>
        <v>44031</v>
      </c>
      <c r="E66" s="10">
        <v>44029.166666666664</v>
      </c>
      <c r="F66" s="10">
        <f>Table_SiteMilestonesTracking[[#This Row],[PathEngineeringDocument_BL]]+t3_SiteConstructionWorkOrderBL</f>
        <v>44033</v>
      </c>
      <c r="G66" s="10">
        <v>44034.666666666664</v>
      </c>
      <c r="H66" s="10">
        <f>Table_SiteMilestonesTracking[[#This Row],[PathConstructionWorkOrder_BL]]+t4_CivilWorksBL</f>
        <v>44053</v>
      </c>
      <c r="I66" s="10">
        <v>44039.666666666664</v>
      </c>
      <c r="J66" s="10">
        <f>Table_SiteMilestonesTracking[[#This Row],[CivilWorks_BL]]+t5_MechanicalWorksBL</f>
        <v>44063</v>
      </c>
      <c r="K66" s="10">
        <v>44047.833333333328</v>
      </c>
      <c r="L66" s="10">
        <f>Table_SiteMilestonesTracking[[#This Row],[MechanicalWorks_BL]]+t6_ElectricalWorksBL</f>
        <v>44072</v>
      </c>
      <c r="M66" s="10">
        <v>44052.833333333328</v>
      </c>
      <c r="N66" s="10">
        <f>Table_SiteMilestonesTracking[[#This Row],[CablingWorks_BL]]+t7_ConstructionAcceptanceBL</f>
        <v>44074</v>
      </c>
      <c r="O66" s="10">
        <v>44051.333333333328</v>
      </c>
      <c r="P66" s="10">
        <f>Table_SiteMilestonesTracking[[#This Row],[ConstructionAcceptance_BL]]+t8_ReadyForInstallationBL</f>
        <v>44079</v>
      </c>
      <c r="Q66" s="10">
        <v>44057.833333333328</v>
      </c>
      <c r="R66" s="10">
        <f>Table_SiteMilestonesTracking[[#This Row],[ReadyForOperation_BL]]+t9_SiteInOperationsBL</f>
        <v>44089</v>
      </c>
      <c r="S66" s="10">
        <v>44066.833333333328</v>
      </c>
      <c r="T66" s="12">
        <f>Table_SiteMilestonesTracking[[#This Row],[PathInOperation_BL]]-Table_SiteMilestonesTracking[[#This Row],[TechnicalPathSurvey_BL]]</f>
        <v>76</v>
      </c>
      <c r="U66" s="12">
        <f>Table_SiteMilestonesTracking[[#This Row],[PathInOperation_AC]]-Table_SiteMilestonesTracking[[#This Row],[TechnicalPathSurvey_AC]]</f>
        <v>48.833333333328483</v>
      </c>
      <c r="V66" s="12">
        <f>Table_SiteMilestonesTracking[[#This Row],[E2E_Path_AC]]-Table_SiteMilestonesTracking[[#This Row],[E2E_Path_BL]]</f>
        <v>-27.166666666671517</v>
      </c>
    </row>
    <row r="67" spans="1:22" x14ac:dyDescent="0.25">
      <c r="A67" t="s">
        <v>126</v>
      </c>
      <c r="B67" s="10">
        <v>44013</v>
      </c>
      <c r="C67" s="10">
        <v>44014</v>
      </c>
      <c r="D67" s="10">
        <f>Table_SiteMilestonesTracking[[#This Row],[TechnicalPathSurvey_BL]]+t1_SiteSurveyBL+t2_SiteEngineeringDocumentBL</f>
        <v>44031</v>
      </c>
      <c r="E67" s="10">
        <v>44028.166666666664</v>
      </c>
      <c r="F67" s="10">
        <f>Table_SiteMilestonesTracking[[#This Row],[PathEngineeringDocument_BL]]+t3_SiteConstructionWorkOrderBL</f>
        <v>44033</v>
      </c>
      <c r="G67" s="10">
        <v>44035.666666666664</v>
      </c>
      <c r="H67" s="10">
        <f>Table_SiteMilestonesTracking[[#This Row],[PathConstructionWorkOrder_BL]]+t4_CivilWorksBL</f>
        <v>44053</v>
      </c>
      <c r="I67" s="10">
        <v>44041.666666666664</v>
      </c>
      <c r="J67" s="10">
        <f>Table_SiteMilestonesTracking[[#This Row],[CivilWorks_BL]]+t5_MechanicalWorksBL</f>
        <v>44063</v>
      </c>
      <c r="K67" s="10">
        <v>44044.833333333328</v>
      </c>
      <c r="L67" s="10">
        <f>Table_SiteMilestonesTracking[[#This Row],[MechanicalWorks_BL]]+t6_ElectricalWorksBL</f>
        <v>44072</v>
      </c>
      <c r="M67" s="10">
        <v>44050.833333333328</v>
      </c>
      <c r="N67" s="10">
        <f>Table_SiteMilestonesTracking[[#This Row],[CablingWorks_BL]]+t7_ConstructionAcceptanceBL</f>
        <v>44074</v>
      </c>
      <c r="O67" s="10">
        <v>44053.333333333328</v>
      </c>
      <c r="P67" s="10">
        <f>Table_SiteMilestonesTracking[[#This Row],[ConstructionAcceptance_BL]]+t8_ReadyForInstallationBL</f>
        <v>44079</v>
      </c>
      <c r="Q67" s="10">
        <v>44058.833333333328</v>
      </c>
      <c r="R67" s="10">
        <f>Table_SiteMilestonesTracking[[#This Row],[ReadyForOperation_BL]]+t9_SiteInOperationsBL</f>
        <v>44089</v>
      </c>
      <c r="S67" s="10">
        <v>44067.833333333328</v>
      </c>
      <c r="T67" s="12">
        <f>Table_SiteMilestonesTracking[[#This Row],[PathInOperation_BL]]-Table_SiteMilestonesTracking[[#This Row],[TechnicalPathSurvey_BL]]</f>
        <v>76</v>
      </c>
      <c r="U67" s="12">
        <f>Table_SiteMilestonesTracking[[#This Row],[PathInOperation_AC]]-Table_SiteMilestonesTracking[[#This Row],[TechnicalPathSurvey_AC]]</f>
        <v>53.833333333328483</v>
      </c>
      <c r="V67" s="12">
        <f>Table_SiteMilestonesTracking[[#This Row],[E2E_Path_AC]]-Table_SiteMilestonesTracking[[#This Row],[E2E_Path_BL]]</f>
        <v>-22.166666666671517</v>
      </c>
    </row>
    <row r="68" spans="1:22" x14ac:dyDescent="0.25">
      <c r="A68" t="s">
        <v>127</v>
      </c>
      <c r="B68" s="10">
        <v>44013</v>
      </c>
      <c r="C68" s="10">
        <v>44015</v>
      </c>
      <c r="D68" s="10">
        <f>Table_SiteMilestonesTracking[[#This Row],[TechnicalPathSurvey_BL]]+t1_SiteSurveyBL+t2_SiteEngineeringDocumentBL</f>
        <v>44031</v>
      </c>
      <c r="E68" s="10">
        <v>44027.166666666664</v>
      </c>
      <c r="F68" s="10">
        <f>Table_SiteMilestonesTracking[[#This Row],[PathEngineeringDocument_BL]]+t3_SiteConstructionWorkOrderBL</f>
        <v>44033</v>
      </c>
      <c r="G68" s="10">
        <v>44036.666666666664</v>
      </c>
      <c r="H68" s="10">
        <f>Table_SiteMilestonesTracking[[#This Row],[PathConstructionWorkOrder_BL]]+t4_CivilWorksBL</f>
        <v>44053</v>
      </c>
      <c r="I68" s="10">
        <v>44040.666666666664</v>
      </c>
      <c r="J68" s="10">
        <f>Table_SiteMilestonesTracking[[#This Row],[CivilWorks_BL]]+t5_MechanicalWorksBL</f>
        <v>44063</v>
      </c>
      <c r="K68" s="10">
        <v>44044.833333333328</v>
      </c>
      <c r="L68" s="10">
        <f>Table_SiteMilestonesTracking[[#This Row],[MechanicalWorks_BL]]+t6_ElectricalWorksBL</f>
        <v>44072</v>
      </c>
      <c r="M68" s="10">
        <v>44051.833333333328</v>
      </c>
      <c r="N68" s="10">
        <f>Table_SiteMilestonesTracking[[#This Row],[CablingWorks_BL]]+t7_ConstructionAcceptanceBL</f>
        <v>44074</v>
      </c>
      <c r="O68" s="10">
        <v>44052.333333333328</v>
      </c>
      <c r="P68" s="10">
        <f>Table_SiteMilestonesTracking[[#This Row],[ConstructionAcceptance_BL]]+t8_ReadyForInstallationBL</f>
        <v>44079</v>
      </c>
      <c r="Q68" s="10">
        <v>44057.833333333328</v>
      </c>
      <c r="R68" s="10">
        <f>Table_SiteMilestonesTracking[[#This Row],[ReadyForOperation_BL]]+t9_SiteInOperationsBL</f>
        <v>44089</v>
      </c>
      <c r="S68" s="10">
        <v>44066.833333333328</v>
      </c>
      <c r="T68" s="12">
        <f>Table_SiteMilestonesTracking[[#This Row],[PathInOperation_BL]]-Table_SiteMilestonesTracking[[#This Row],[TechnicalPathSurvey_BL]]</f>
        <v>76</v>
      </c>
      <c r="U68" s="12">
        <f>Table_SiteMilestonesTracking[[#This Row],[PathInOperation_AC]]-Table_SiteMilestonesTracking[[#This Row],[TechnicalPathSurvey_AC]]</f>
        <v>51.833333333328483</v>
      </c>
      <c r="V68" s="12">
        <f>Table_SiteMilestonesTracking[[#This Row],[E2E_Path_AC]]-Table_SiteMilestonesTracking[[#This Row],[E2E_Path_BL]]</f>
        <v>-24.166666666671517</v>
      </c>
    </row>
    <row r="69" spans="1:22" x14ac:dyDescent="0.25">
      <c r="A69" t="s">
        <v>128</v>
      </c>
      <c r="B69" s="10">
        <v>44013</v>
      </c>
      <c r="C69" s="10">
        <v>44017</v>
      </c>
      <c r="D69" s="10">
        <f>Table_SiteMilestonesTracking[[#This Row],[TechnicalPathSurvey_BL]]+t1_SiteSurveyBL+t2_SiteEngineeringDocumentBL</f>
        <v>44031</v>
      </c>
      <c r="E69" s="10">
        <v>44025.166666666664</v>
      </c>
      <c r="F69" s="10">
        <f>Table_SiteMilestonesTracking[[#This Row],[PathEngineeringDocument_BL]]+t3_SiteConstructionWorkOrderBL</f>
        <v>44033</v>
      </c>
      <c r="G69" s="10">
        <v>44035.666666666664</v>
      </c>
      <c r="H69" s="10">
        <f>Table_SiteMilestonesTracking[[#This Row],[PathConstructionWorkOrder_BL]]+t4_CivilWorksBL</f>
        <v>44053</v>
      </c>
      <c r="I69" s="10">
        <v>44038.666666666664</v>
      </c>
      <c r="J69" s="10">
        <f>Table_SiteMilestonesTracking[[#This Row],[CivilWorks_BL]]+t5_MechanicalWorksBL</f>
        <v>44063</v>
      </c>
      <c r="K69" s="10">
        <v>44044.833333333328</v>
      </c>
      <c r="L69" s="10">
        <f>Table_SiteMilestonesTracking[[#This Row],[MechanicalWorks_BL]]+t6_ElectricalWorksBL</f>
        <v>44072</v>
      </c>
      <c r="M69" s="10">
        <v>44048.833333333328</v>
      </c>
      <c r="N69" s="10">
        <f>Table_SiteMilestonesTracking[[#This Row],[CablingWorks_BL]]+t7_ConstructionAcceptanceBL</f>
        <v>44074</v>
      </c>
      <c r="O69" s="10">
        <v>44053.333333333328</v>
      </c>
      <c r="P69" s="10">
        <f>Table_SiteMilestonesTracking[[#This Row],[ConstructionAcceptance_BL]]+t8_ReadyForInstallationBL</f>
        <v>44079</v>
      </c>
      <c r="Q69" s="10">
        <v>44058.833333333328</v>
      </c>
      <c r="R69" s="10">
        <f>Table_SiteMilestonesTracking[[#This Row],[ReadyForOperation_BL]]+t9_SiteInOperationsBL</f>
        <v>44089</v>
      </c>
      <c r="S69" s="10">
        <v>44063.833333333328</v>
      </c>
      <c r="T69" s="12">
        <f>Table_SiteMilestonesTracking[[#This Row],[PathInOperation_BL]]-Table_SiteMilestonesTracking[[#This Row],[TechnicalPathSurvey_BL]]</f>
        <v>76</v>
      </c>
      <c r="U69" s="12">
        <f>Table_SiteMilestonesTracking[[#This Row],[PathInOperation_AC]]-Table_SiteMilestonesTracking[[#This Row],[TechnicalPathSurvey_AC]]</f>
        <v>46.833333333328483</v>
      </c>
      <c r="V69" s="12">
        <f>Table_SiteMilestonesTracking[[#This Row],[E2E_Path_AC]]-Table_SiteMilestonesTracking[[#This Row],[E2E_Path_BL]]</f>
        <v>-29.166666666671517</v>
      </c>
    </row>
    <row r="70" spans="1:22" x14ac:dyDescent="0.25">
      <c r="A70" t="s">
        <v>129</v>
      </c>
      <c r="B70" s="10">
        <v>44020</v>
      </c>
      <c r="C70" s="10">
        <v>44021</v>
      </c>
      <c r="D70" s="10">
        <f>Table_SiteMilestonesTracking[[#This Row],[TechnicalPathSurvey_BL]]+t1_SiteSurveyBL+t2_SiteEngineeringDocumentBL</f>
        <v>44038</v>
      </c>
      <c r="E70" s="10">
        <v>44035.166666666664</v>
      </c>
      <c r="F70" s="10">
        <f>Table_SiteMilestonesTracking[[#This Row],[PathEngineeringDocument_BL]]+t3_SiteConstructionWorkOrderBL</f>
        <v>44040</v>
      </c>
      <c r="G70" s="10">
        <v>44040.666666666664</v>
      </c>
      <c r="H70" s="10">
        <f>Table_SiteMilestonesTracking[[#This Row],[PathConstructionWorkOrder_BL]]+t4_CivilWorksBL</f>
        <v>44060</v>
      </c>
      <c r="I70" s="10">
        <v>44047.666666666664</v>
      </c>
      <c r="J70" s="10">
        <f>Table_SiteMilestonesTracking[[#This Row],[CivilWorks_BL]]+t5_MechanicalWorksBL</f>
        <v>44070</v>
      </c>
      <c r="K70" s="10">
        <v>44051.833333333328</v>
      </c>
      <c r="L70" s="10">
        <f>Table_SiteMilestonesTracking[[#This Row],[MechanicalWorks_BL]]+t6_ElectricalWorksBL</f>
        <v>44079</v>
      </c>
      <c r="M70" s="10">
        <v>44060.833333333328</v>
      </c>
      <c r="N70" s="10">
        <f>Table_SiteMilestonesTracking[[#This Row],[CablingWorks_BL]]+t7_ConstructionAcceptanceBL</f>
        <v>44081</v>
      </c>
      <c r="O70" s="10">
        <v>44061.333333333328</v>
      </c>
      <c r="P70" s="10">
        <f>Table_SiteMilestonesTracking[[#This Row],[ConstructionAcceptance_BL]]+t8_ReadyForInstallationBL</f>
        <v>44086</v>
      </c>
      <c r="Q70" s="10">
        <v>44065.833333333328</v>
      </c>
      <c r="R70" s="10">
        <f>Table_SiteMilestonesTracking[[#This Row],[ReadyForOperation_BL]]+t9_SiteInOperationsBL</f>
        <v>44096</v>
      </c>
      <c r="S70" s="10">
        <v>44073.833333333328</v>
      </c>
      <c r="T70" s="12">
        <f>Table_SiteMilestonesTracking[[#This Row],[PathInOperation_BL]]-Table_SiteMilestonesTracking[[#This Row],[TechnicalPathSurvey_BL]]</f>
        <v>76</v>
      </c>
      <c r="U70" s="12">
        <f>Table_SiteMilestonesTracking[[#This Row],[PathInOperation_AC]]-Table_SiteMilestonesTracking[[#This Row],[TechnicalPathSurvey_AC]]</f>
        <v>52.833333333328483</v>
      </c>
      <c r="V70" s="12">
        <f>Table_SiteMilestonesTracking[[#This Row],[E2E_Path_AC]]-Table_SiteMilestonesTracking[[#This Row],[E2E_Path_BL]]</f>
        <v>-23.166666666671517</v>
      </c>
    </row>
    <row r="71" spans="1:22" x14ac:dyDescent="0.25">
      <c r="A71" t="s">
        <v>130</v>
      </c>
      <c r="B71" s="10">
        <v>44020</v>
      </c>
      <c r="C71" s="10">
        <v>44021</v>
      </c>
      <c r="D71" s="10">
        <f>Table_SiteMilestonesTracking[[#This Row],[TechnicalPathSurvey_BL]]+t1_SiteSurveyBL+t2_SiteEngineeringDocumentBL</f>
        <v>44038</v>
      </c>
      <c r="E71" s="10">
        <v>44033.166666666664</v>
      </c>
      <c r="F71" s="10">
        <f>Table_SiteMilestonesTracking[[#This Row],[PathEngineeringDocument_BL]]+t3_SiteConstructionWorkOrderBL</f>
        <v>44040</v>
      </c>
      <c r="G71" s="10">
        <v>44040.666666666664</v>
      </c>
      <c r="H71" s="10">
        <f>Table_SiteMilestonesTracking[[#This Row],[PathConstructionWorkOrder_BL]]+t4_CivilWorksBL</f>
        <v>44060</v>
      </c>
      <c r="I71" s="10">
        <v>44049.666666666664</v>
      </c>
      <c r="J71" s="10">
        <f>Table_SiteMilestonesTracking[[#This Row],[CivilWorks_BL]]+t5_MechanicalWorksBL</f>
        <v>44070</v>
      </c>
      <c r="K71" s="10">
        <v>44055.833333333328</v>
      </c>
      <c r="L71" s="10">
        <f>Table_SiteMilestonesTracking[[#This Row],[MechanicalWorks_BL]]+t6_ElectricalWorksBL</f>
        <v>44079</v>
      </c>
      <c r="M71" s="10">
        <v>44061.833333333328</v>
      </c>
      <c r="N71" s="10">
        <f>Table_SiteMilestonesTracking[[#This Row],[CablingWorks_BL]]+t7_ConstructionAcceptanceBL</f>
        <v>44081</v>
      </c>
      <c r="O71" s="10">
        <v>44063.333333333328</v>
      </c>
      <c r="P71" s="10">
        <f>Table_SiteMilestonesTracking[[#This Row],[ConstructionAcceptance_BL]]+t8_ReadyForInstallationBL</f>
        <v>44086</v>
      </c>
      <c r="Q71" s="10">
        <v>44061.833333333328</v>
      </c>
      <c r="R71" s="10">
        <f>Table_SiteMilestonesTracking[[#This Row],[ReadyForOperation_BL]]+t9_SiteInOperationsBL</f>
        <v>44096</v>
      </c>
      <c r="S71" s="10">
        <v>44074.833333333328</v>
      </c>
      <c r="T71" s="12">
        <f>Table_SiteMilestonesTracking[[#This Row],[PathInOperation_BL]]-Table_SiteMilestonesTracking[[#This Row],[TechnicalPathSurvey_BL]]</f>
        <v>76</v>
      </c>
      <c r="U71" s="12">
        <f>Table_SiteMilestonesTracking[[#This Row],[PathInOperation_AC]]-Table_SiteMilestonesTracking[[#This Row],[TechnicalPathSurvey_AC]]</f>
        <v>53.833333333328483</v>
      </c>
      <c r="V71" s="12">
        <f>Table_SiteMilestonesTracking[[#This Row],[E2E_Path_AC]]-Table_SiteMilestonesTracking[[#This Row],[E2E_Path_BL]]</f>
        <v>-22.166666666671517</v>
      </c>
    </row>
    <row r="72" spans="1:22" x14ac:dyDescent="0.25">
      <c r="A72" t="s">
        <v>131</v>
      </c>
      <c r="B72" s="10">
        <v>44020</v>
      </c>
      <c r="C72" s="10">
        <v>44023</v>
      </c>
      <c r="D72" s="10">
        <f>Table_SiteMilestonesTracking[[#This Row],[TechnicalPathSurvey_BL]]+t1_SiteSurveyBL+t2_SiteEngineeringDocumentBL</f>
        <v>44038</v>
      </c>
      <c r="E72" s="10">
        <v>44036.166666666664</v>
      </c>
      <c r="F72" s="10">
        <f>Table_SiteMilestonesTracking[[#This Row],[PathEngineeringDocument_BL]]+t3_SiteConstructionWorkOrderBL</f>
        <v>44040</v>
      </c>
      <c r="G72" s="10">
        <v>44040.666666666664</v>
      </c>
      <c r="H72" s="10">
        <f>Table_SiteMilestonesTracking[[#This Row],[PathConstructionWorkOrder_BL]]+t4_CivilWorksBL</f>
        <v>44060</v>
      </c>
      <c r="I72" s="10">
        <v>44049.666666666664</v>
      </c>
      <c r="J72" s="10">
        <f>Table_SiteMilestonesTracking[[#This Row],[CivilWorks_BL]]+t5_MechanicalWorksBL</f>
        <v>44070</v>
      </c>
      <c r="K72" s="10">
        <v>44051.833333333328</v>
      </c>
      <c r="L72" s="10">
        <f>Table_SiteMilestonesTracking[[#This Row],[MechanicalWorks_BL]]+t6_ElectricalWorksBL</f>
        <v>44079</v>
      </c>
      <c r="M72" s="10">
        <v>44057.833333333328</v>
      </c>
      <c r="N72" s="10">
        <f>Table_SiteMilestonesTracking[[#This Row],[CablingWorks_BL]]+t7_ConstructionAcceptanceBL</f>
        <v>44081</v>
      </c>
      <c r="O72" s="10">
        <v>44060.333333333328</v>
      </c>
      <c r="P72" s="10">
        <f>Table_SiteMilestonesTracking[[#This Row],[ConstructionAcceptance_BL]]+t8_ReadyForInstallationBL</f>
        <v>44086</v>
      </c>
      <c r="Q72" s="10">
        <v>44062.833333333328</v>
      </c>
      <c r="R72" s="10">
        <f>Table_SiteMilestonesTracking[[#This Row],[ReadyForOperation_BL]]+t9_SiteInOperationsBL</f>
        <v>44096</v>
      </c>
      <c r="S72" s="10">
        <v>44073.833333333328</v>
      </c>
      <c r="T72" s="12">
        <f>Table_SiteMilestonesTracking[[#This Row],[PathInOperation_BL]]-Table_SiteMilestonesTracking[[#This Row],[TechnicalPathSurvey_BL]]</f>
        <v>76</v>
      </c>
      <c r="U72" s="12">
        <f>Table_SiteMilestonesTracking[[#This Row],[PathInOperation_AC]]-Table_SiteMilestonesTracking[[#This Row],[TechnicalPathSurvey_AC]]</f>
        <v>50.833333333328483</v>
      </c>
      <c r="V72" s="12">
        <f>Table_SiteMilestonesTracking[[#This Row],[E2E_Path_AC]]-Table_SiteMilestonesTracking[[#This Row],[E2E_Path_BL]]</f>
        <v>-25.166666666671517</v>
      </c>
    </row>
    <row r="73" spans="1:22" x14ac:dyDescent="0.25">
      <c r="A73" t="s">
        <v>132</v>
      </c>
      <c r="B73" s="10">
        <v>44020</v>
      </c>
      <c r="C73" s="10">
        <v>44021</v>
      </c>
      <c r="D73" s="10">
        <f>Table_SiteMilestonesTracking[[#This Row],[TechnicalPathSurvey_BL]]+t1_SiteSurveyBL+t2_SiteEngineeringDocumentBL</f>
        <v>44038</v>
      </c>
      <c r="E73" s="10">
        <v>44032.166666666664</v>
      </c>
      <c r="F73" s="10">
        <f>Table_SiteMilestonesTracking[[#This Row],[PathEngineeringDocument_BL]]+t3_SiteConstructionWorkOrderBL</f>
        <v>44040</v>
      </c>
      <c r="G73" s="10">
        <v>44040.666666666664</v>
      </c>
      <c r="H73" s="10">
        <f>Table_SiteMilestonesTracking[[#This Row],[PathConstructionWorkOrder_BL]]+t4_CivilWorksBL</f>
        <v>44060</v>
      </c>
      <c r="I73" s="10">
        <v>44046.666666666664</v>
      </c>
      <c r="J73" s="10">
        <f>Table_SiteMilestonesTracking[[#This Row],[CivilWorks_BL]]+t5_MechanicalWorksBL</f>
        <v>44070</v>
      </c>
      <c r="K73" s="10">
        <v>44053.833333333328</v>
      </c>
      <c r="L73" s="10">
        <f>Table_SiteMilestonesTracking[[#This Row],[MechanicalWorks_BL]]+t6_ElectricalWorksBL</f>
        <v>44079</v>
      </c>
      <c r="M73" s="10">
        <v>44055.833333333328</v>
      </c>
      <c r="N73" s="10">
        <f>Table_SiteMilestonesTracking[[#This Row],[CablingWorks_BL]]+t7_ConstructionAcceptanceBL</f>
        <v>44081</v>
      </c>
      <c r="O73" s="10">
        <v>44061.333333333328</v>
      </c>
      <c r="P73" s="10">
        <f>Table_SiteMilestonesTracking[[#This Row],[ConstructionAcceptance_BL]]+t8_ReadyForInstallationBL</f>
        <v>44086</v>
      </c>
      <c r="Q73" s="10">
        <v>44064.833333333328</v>
      </c>
      <c r="R73" s="10">
        <f>Table_SiteMilestonesTracking[[#This Row],[ReadyForOperation_BL]]+t9_SiteInOperationsBL</f>
        <v>44096</v>
      </c>
      <c r="S73" s="10">
        <v>44069.833333333328</v>
      </c>
      <c r="T73" s="12">
        <f>Table_SiteMilestonesTracking[[#This Row],[PathInOperation_BL]]-Table_SiteMilestonesTracking[[#This Row],[TechnicalPathSurvey_BL]]</f>
        <v>76</v>
      </c>
      <c r="U73" s="12">
        <f>Table_SiteMilestonesTracking[[#This Row],[PathInOperation_AC]]-Table_SiteMilestonesTracking[[#This Row],[TechnicalPathSurvey_AC]]</f>
        <v>48.833333333328483</v>
      </c>
      <c r="V73" s="12">
        <f>Table_SiteMilestonesTracking[[#This Row],[E2E_Path_AC]]-Table_SiteMilestonesTracking[[#This Row],[E2E_Path_BL]]</f>
        <v>-27.166666666671517</v>
      </c>
    </row>
    <row r="74" spans="1:22" x14ac:dyDescent="0.25">
      <c r="A74" t="s">
        <v>133</v>
      </c>
      <c r="B74" s="10">
        <v>44020</v>
      </c>
      <c r="C74" s="10">
        <v>44022</v>
      </c>
      <c r="D74" s="10">
        <f>Table_SiteMilestonesTracking[[#This Row],[TechnicalPathSurvey_BL]]+t1_SiteSurveyBL+t2_SiteEngineeringDocumentBL</f>
        <v>44038</v>
      </c>
      <c r="E74" s="10">
        <v>44034.166666666664</v>
      </c>
      <c r="F74" s="10">
        <f>Table_SiteMilestonesTracking[[#This Row],[PathEngineeringDocument_BL]]+t3_SiteConstructionWorkOrderBL</f>
        <v>44040</v>
      </c>
      <c r="G74" s="10">
        <v>44042.666666666664</v>
      </c>
      <c r="H74" s="10">
        <f>Table_SiteMilestonesTracking[[#This Row],[PathConstructionWorkOrder_BL]]+t4_CivilWorksBL</f>
        <v>44060</v>
      </c>
      <c r="I74" s="10">
        <v>44048.666666666664</v>
      </c>
      <c r="J74" s="10">
        <f>Table_SiteMilestonesTracking[[#This Row],[CivilWorks_BL]]+t5_MechanicalWorksBL</f>
        <v>44070</v>
      </c>
      <c r="K74" s="10">
        <v>44052.833333333328</v>
      </c>
      <c r="L74" s="10">
        <f>Table_SiteMilestonesTracking[[#This Row],[MechanicalWorks_BL]]+t6_ElectricalWorksBL</f>
        <v>44079</v>
      </c>
      <c r="M74" s="10">
        <v>44056.833333333328</v>
      </c>
      <c r="N74" s="10">
        <f>Table_SiteMilestonesTracking[[#This Row],[CablingWorks_BL]]+t7_ConstructionAcceptanceBL</f>
        <v>44081</v>
      </c>
      <c r="O74" s="10">
        <v>44058.333333333328</v>
      </c>
      <c r="P74" s="10">
        <f>Table_SiteMilestonesTracking[[#This Row],[ConstructionAcceptance_BL]]+t8_ReadyForInstallationBL</f>
        <v>44086</v>
      </c>
      <c r="Q74" s="10">
        <v>44061.833333333328</v>
      </c>
      <c r="R74" s="10">
        <f>Table_SiteMilestonesTracking[[#This Row],[ReadyForOperation_BL]]+t9_SiteInOperationsBL</f>
        <v>44096</v>
      </c>
      <c r="S74" s="10">
        <v>44071.833333333328</v>
      </c>
      <c r="T74" s="12">
        <f>Table_SiteMilestonesTracking[[#This Row],[PathInOperation_BL]]-Table_SiteMilestonesTracking[[#This Row],[TechnicalPathSurvey_BL]]</f>
        <v>76</v>
      </c>
      <c r="U74" s="12">
        <f>Table_SiteMilestonesTracking[[#This Row],[PathInOperation_AC]]-Table_SiteMilestonesTracking[[#This Row],[TechnicalPathSurvey_AC]]</f>
        <v>49.833333333328483</v>
      </c>
      <c r="V74" s="12">
        <f>Table_SiteMilestonesTracking[[#This Row],[E2E_Path_AC]]-Table_SiteMilestonesTracking[[#This Row],[E2E_Path_BL]]</f>
        <v>-26.166666666671517</v>
      </c>
    </row>
    <row r="75" spans="1:22" x14ac:dyDescent="0.25">
      <c r="A75" t="s">
        <v>134</v>
      </c>
      <c r="B75" s="10">
        <v>44020</v>
      </c>
      <c r="C75" s="10">
        <v>44024</v>
      </c>
      <c r="D75" s="10">
        <f>Table_SiteMilestonesTracking[[#This Row],[TechnicalPathSurvey_BL]]+t1_SiteSurveyBL+t2_SiteEngineeringDocumentBL</f>
        <v>44038</v>
      </c>
      <c r="E75" s="10">
        <v>44035.166666666664</v>
      </c>
      <c r="F75" s="10">
        <f>Table_SiteMilestonesTracking[[#This Row],[PathEngineeringDocument_BL]]+t3_SiteConstructionWorkOrderBL</f>
        <v>44040</v>
      </c>
      <c r="G75" s="10">
        <v>44041.666666666664</v>
      </c>
      <c r="H75" s="10">
        <f>Table_SiteMilestonesTracking[[#This Row],[PathConstructionWorkOrder_BL]]+t4_CivilWorksBL</f>
        <v>44060</v>
      </c>
      <c r="I75" s="10">
        <v>44048.666666666664</v>
      </c>
      <c r="J75" s="10">
        <f>Table_SiteMilestonesTracking[[#This Row],[CivilWorks_BL]]+t5_MechanicalWorksBL</f>
        <v>44070</v>
      </c>
      <c r="K75" s="10">
        <v>44054.833333333328</v>
      </c>
      <c r="L75" s="10">
        <f>Table_SiteMilestonesTracking[[#This Row],[MechanicalWorks_BL]]+t6_ElectricalWorksBL</f>
        <v>44079</v>
      </c>
      <c r="M75" s="10">
        <v>44056.833333333328</v>
      </c>
      <c r="N75" s="10">
        <f>Table_SiteMilestonesTracking[[#This Row],[CablingWorks_BL]]+t7_ConstructionAcceptanceBL</f>
        <v>44081</v>
      </c>
      <c r="O75" s="10">
        <v>44058.333333333328</v>
      </c>
      <c r="P75" s="10">
        <f>Table_SiteMilestonesTracking[[#This Row],[ConstructionAcceptance_BL]]+t8_ReadyForInstallationBL</f>
        <v>44086</v>
      </c>
      <c r="Q75" s="10">
        <v>44061.833333333328</v>
      </c>
      <c r="R75" s="10">
        <f>Table_SiteMilestonesTracking[[#This Row],[ReadyForOperation_BL]]+t9_SiteInOperationsBL</f>
        <v>44096</v>
      </c>
      <c r="S75" s="10">
        <v>44071.833333333328</v>
      </c>
      <c r="T75" s="12">
        <f>Table_SiteMilestonesTracking[[#This Row],[PathInOperation_BL]]-Table_SiteMilestonesTracking[[#This Row],[TechnicalPathSurvey_BL]]</f>
        <v>76</v>
      </c>
      <c r="U75" s="12">
        <f>Table_SiteMilestonesTracking[[#This Row],[PathInOperation_AC]]-Table_SiteMilestonesTracking[[#This Row],[TechnicalPathSurvey_AC]]</f>
        <v>47.833333333328483</v>
      </c>
      <c r="V75" s="12">
        <f>Table_SiteMilestonesTracking[[#This Row],[E2E_Path_AC]]-Table_SiteMilestonesTracking[[#This Row],[E2E_Path_BL]]</f>
        <v>-28.166666666671517</v>
      </c>
    </row>
    <row r="76" spans="1:22" x14ac:dyDescent="0.25">
      <c r="A76" t="s">
        <v>135</v>
      </c>
      <c r="B76" s="10">
        <v>44020</v>
      </c>
      <c r="C76" s="10">
        <v>44023</v>
      </c>
      <c r="D76" s="10">
        <f>Table_SiteMilestonesTracking[[#This Row],[TechnicalPathSurvey_BL]]+t1_SiteSurveyBL+t2_SiteEngineeringDocumentBL</f>
        <v>44038</v>
      </c>
      <c r="E76" s="10">
        <v>44035.166666666664</v>
      </c>
      <c r="F76" s="10">
        <f>Table_SiteMilestonesTracking[[#This Row],[PathEngineeringDocument_BL]]+t3_SiteConstructionWorkOrderBL</f>
        <v>44040</v>
      </c>
      <c r="G76" s="10">
        <v>44039.666666666664</v>
      </c>
      <c r="H76" s="10">
        <f>Table_SiteMilestonesTracking[[#This Row],[PathConstructionWorkOrder_BL]]+t4_CivilWorksBL</f>
        <v>44060</v>
      </c>
      <c r="I76" s="10">
        <v>44047.666666666664</v>
      </c>
      <c r="J76" s="10">
        <f>Table_SiteMilestonesTracking[[#This Row],[CivilWorks_BL]]+t5_MechanicalWorksBL</f>
        <v>44070</v>
      </c>
      <c r="K76" s="10">
        <v>44053.833333333328</v>
      </c>
      <c r="L76" s="10">
        <f>Table_SiteMilestonesTracking[[#This Row],[MechanicalWorks_BL]]+t6_ElectricalWorksBL</f>
        <v>44079</v>
      </c>
      <c r="M76" s="10">
        <v>44059.833333333328</v>
      </c>
      <c r="N76" s="10">
        <f>Table_SiteMilestonesTracking[[#This Row],[CablingWorks_BL]]+t7_ConstructionAcceptanceBL</f>
        <v>44081</v>
      </c>
      <c r="O76" s="10">
        <v>44061.333333333328</v>
      </c>
      <c r="P76" s="10">
        <f>Table_SiteMilestonesTracking[[#This Row],[ConstructionAcceptance_BL]]+t8_ReadyForInstallationBL</f>
        <v>44086</v>
      </c>
      <c r="Q76" s="10">
        <v>44062.833333333328</v>
      </c>
      <c r="R76" s="10">
        <f>Table_SiteMilestonesTracking[[#This Row],[ReadyForOperation_BL]]+t9_SiteInOperationsBL</f>
        <v>44096</v>
      </c>
      <c r="S76" s="10">
        <v>44069.833333333328</v>
      </c>
      <c r="T76" s="12">
        <f>Table_SiteMilestonesTracking[[#This Row],[PathInOperation_BL]]-Table_SiteMilestonesTracking[[#This Row],[TechnicalPathSurvey_BL]]</f>
        <v>76</v>
      </c>
      <c r="U76" s="12">
        <f>Table_SiteMilestonesTracking[[#This Row],[PathInOperation_AC]]-Table_SiteMilestonesTracking[[#This Row],[TechnicalPathSurvey_AC]]</f>
        <v>46.833333333328483</v>
      </c>
      <c r="V76" s="12">
        <f>Table_SiteMilestonesTracking[[#This Row],[E2E_Path_AC]]-Table_SiteMilestonesTracking[[#This Row],[E2E_Path_BL]]</f>
        <v>-29.166666666671517</v>
      </c>
    </row>
    <row r="77" spans="1:22" x14ac:dyDescent="0.25">
      <c r="A77" t="s">
        <v>136</v>
      </c>
      <c r="B77" s="10">
        <v>44020</v>
      </c>
      <c r="C77" s="10">
        <v>44021</v>
      </c>
      <c r="D77" s="10">
        <f>Table_SiteMilestonesTracking[[#This Row],[TechnicalPathSurvey_BL]]+t1_SiteSurveyBL+t2_SiteEngineeringDocumentBL</f>
        <v>44038</v>
      </c>
      <c r="E77" s="10">
        <v>44032.166666666664</v>
      </c>
      <c r="F77" s="10">
        <f>Table_SiteMilestonesTracking[[#This Row],[PathEngineeringDocument_BL]]+t3_SiteConstructionWorkOrderBL</f>
        <v>44040</v>
      </c>
      <c r="G77" s="10">
        <v>44041.666666666664</v>
      </c>
      <c r="H77" s="10">
        <f>Table_SiteMilestonesTracking[[#This Row],[PathConstructionWorkOrder_BL]]+t4_CivilWorksBL</f>
        <v>44060</v>
      </c>
      <c r="I77" s="10">
        <v>44046.666666666664</v>
      </c>
      <c r="J77" s="10">
        <f>Table_SiteMilestonesTracking[[#This Row],[CivilWorks_BL]]+t5_MechanicalWorksBL</f>
        <v>44070</v>
      </c>
      <c r="K77" s="10">
        <v>44054.833333333328</v>
      </c>
      <c r="L77" s="10">
        <f>Table_SiteMilestonesTracking[[#This Row],[MechanicalWorks_BL]]+t6_ElectricalWorksBL</f>
        <v>44079</v>
      </c>
      <c r="M77" s="10">
        <v>44055.833333333328</v>
      </c>
      <c r="N77" s="10">
        <f>Table_SiteMilestonesTracking[[#This Row],[CablingWorks_BL]]+t7_ConstructionAcceptanceBL</f>
        <v>44081</v>
      </c>
      <c r="O77" s="10">
        <v>44062.333333333328</v>
      </c>
      <c r="P77" s="10">
        <f>Table_SiteMilestonesTracking[[#This Row],[ConstructionAcceptance_BL]]+t8_ReadyForInstallationBL</f>
        <v>44086</v>
      </c>
      <c r="Q77" s="10">
        <v>44066.833333333328</v>
      </c>
      <c r="R77" s="10">
        <f>Table_SiteMilestonesTracking[[#This Row],[ReadyForOperation_BL]]+t9_SiteInOperationsBL</f>
        <v>44096</v>
      </c>
      <c r="S77" s="10">
        <v>44071.833333333328</v>
      </c>
      <c r="T77" s="12">
        <f>Table_SiteMilestonesTracking[[#This Row],[PathInOperation_BL]]-Table_SiteMilestonesTracking[[#This Row],[TechnicalPathSurvey_BL]]</f>
        <v>76</v>
      </c>
      <c r="U77" s="12">
        <f>Table_SiteMilestonesTracking[[#This Row],[PathInOperation_AC]]-Table_SiteMilestonesTracking[[#This Row],[TechnicalPathSurvey_AC]]</f>
        <v>50.833333333328483</v>
      </c>
      <c r="V77" s="12">
        <f>Table_SiteMilestonesTracking[[#This Row],[E2E_Path_AC]]-Table_SiteMilestonesTracking[[#This Row],[E2E_Path_BL]]</f>
        <v>-25.166666666671517</v>
      </c>
    </row>
    <row r="78" spans="1:22" x14ac:dyDescent="0.25">
      <c r="A78" t="s">
        <v>137</v>
      </c>
      <c r="B78" s="10">
        <v>44020</v>
      </c>
      <c r="C78" s="10">
        <v>44022</v>
      </c>
      <c r="D78" s="10">
        <f>Table_SiteMilestonesTracking[[#This Row],[TechnicalPathSurvey_BL]]+t1_SiteSurveyBL+t2_SiteEngineeringDocumentBL</f>
        <v>44038</v>
      </c>
      <c r="E78" s="10">
        <v>44033.166666666664</v>
      </c>
      <c r="F78" s="10">
        <f>Table_SiteMilestonesTracking[[#This Row],[PathEngineeringDocument_BL]]+t3_SiteConstructionWorkOrderBL</f>
        <v>44040</v>
      </c>
      <c r="G78" s="10">
        <v>44044.666666666664</v>
      </c>
      <c r="H78" s="10">
        <f>Table_SiteMilestonesTracking[[#This Row],[PathConstructionWorkOrder_BL]]+t4_CivilWorksBL</f>
        <v>44060</v>
      </c>
      <c r="I78" s="10">
        <v>44047.666666666664</v>
      </c>
      <c r="J78" s="10">
        <f>Table_SiteMilestonesTracking[[#This Row],[CivilWorks_BL]]+t5_MechanicalWorksBL</f>
        <v>44070</v>
      </c>
      <c r="K78" s="10">
        <v>44052.833333333328</v>
      </c>
      <c r="L78" s="10">
        <f>Table_SiteMilestonesTracking[[#This Row],[MechanicalWorks_BL]]+t6_ElectricalWorksBL</f>
        <v>44079</v>
      </c>
      <c r="M78" s="10">
        <v>44060.833333333328</v>
      </c>
      <c r="N78" s="10">
        <f>Table_SiteMilestonesTracking[[#This Row],[CablingWorks_BL]]+t7_ConstructionAcceptanceBL</f>
        <v>44081</v>
      </c>
      <c r="O78" s="10">
        <v>44058.333333333328</v>
      </c>
      <c r="P78" s="10">
        <f>Table_SiteMilestonesTracking[[#This Row],[ConstructionAcceptance_BL]]+t8_ReadyForInstallationBL</f>
        <v>44086</v>
      </c>
      <c r="Q78" s="10">
        <v>44066.833333333328</v>
      </c>
      <c r="R78" s="10">
        <f>Table_SiteMilestonesTracking[[#This Row],[ReadyForOperation_BL]]+t9_SiteInOperationsBL</f>
        <v>44096</v>
      </c>
      <c r="S78" s="10">
        <v>44072.833333333328</v>
      </c>
      <c r="T78" s="12">
        <f>Table_SiteMilestonesTracking[[#This Row],[PathInOperation_BL]]-Table_SiteMilestonesTracking[[#This Row],[TechnicalPathSurvey_BL]]</f>
        <v>76</v>
      </c>
      <c r="U78" s="12">
        <f>Table_SiteMilestonesTracking[[#This Row],[PathInOperation_AC]]-Table_SiteMilestonesTracking[[#This Row],[TechnicalPathSurvey_AC]]</f>
        <v>50.833333333328483</v>
      </c>
      <c r="V78" s="12">
        <f>Table_SiteMilestonesTracking[[#This Row],[E2E_Path_AC]]-Table_SiteMilestonesTracking[[#This Row],[E2E_Path_BL]]</f>
        <v>-25.166666666671517</v>
      </c>
    </row>
    <row r="79" spans="1:22" x14ac:dyDescent="0.25">
      <c r="A79" t="s">
        <v>138</v>
      </c>
      <c r="B79" s="10">
        <v>44020</v>
      </c>
      <c r="C79" s="10">
        <v>44022</v>
      </c>
      <c r="D79" s="10">
        <f>Table_SiteMilestonesTracking[[#This Row],[TechnicalPathSurvey_BL]]+t1_SiteSurveyBL+t2_SiteEngineeringDocumentBL</f>
        <v>44038</v>
      </c>
      <c r="E79" s="10">
        <v>44032.166666666664</v>
      </c>
      <c r="F79" s="10">
        <f>Table_SiteMilestonesTracking[[#This Row],[PathEngineeringDocument_BL]]+t3_SiteConstructionWorkOrderBL</f>
        <v>44040</v>
      </c>
      <c r="G79" s="10">
        <v>44041.666666666664</v>
      </c>
      <c r="H79" s="10">
        <f>Table_SiteMilestonesTracking[[#This Row],[PathConstructionWorkOrder_BL]]+t4_CivilWorksBL</f>
        <v>44060</v>
      </c>
      <c r="I79" s="10">
        <v>44044.666666666664</v>
      </c>
      <c r="J79" s="10">
        <f>Table_SiteMilestonesTracking[[#This Row],[CivilWorks_BL]]+t5_MechanicalWorksBL</f>
        <v>44070</v>
      </c>
      <c r="K79" s="10">
        <v>44054.833333333328</v>
      </c>
      <c r="L79" s="10">
        <f>Table_SiteMilestonesTracking[[#This Row],[MechanicalWorks_BL]]+t6_ElectricalWorksBL</f>
        <v>44079</v>
      </c>
      <c r="M79" s="10">
        <v>44055.833333333328</v>
      </c>
      <c r="N79" s="10">
        <f>Table_SiteMilestonesTracking[[#This Row],[CablingWorks_BL]]+t7_ConstructionAcceptanceBL</f>
        <v>44081</v>
      </c>
      <c r="O79" s="10">
        <v>44059.333333333328</v>
      </c>
      <c r="P79" s="10">
        <f>Table_SiteMilestonesTracking[[#This Row],[ConstructionAcceptance_BL]]+t8_ReadyForInstallationBL</f>
        <v>44086</v>
      </c>
      <c r="Q79" s="10">
        <v>44064.833333333328</v>
      </c>
      <c r="R79" s="10">
        <f>Table_SiteMilestonesTracking[[#This Row],[ReadyForOperation_BL]]+t9_SiteInOperationsBL</f>
        <v>44096</v>
      </c>
      <c r="S79" s="10">
        <v>44073.833333333328</v>
      </c>
      <c r="T79" s="12">
        <f>Table_SiteMilestonesTracking[[#This Row],[PathInOperation_BL]]-Table_SiteMilestonesTracking[[#This Row],[TechnicalPathSurvey_BL]]</f>
        <v>76</v>
      </c>
      <c r="U79" s="12">
        <f>Table_SiteMilestonesTracking[[#This Row],[PathInOperation_AC]]-Table_SiteMilestonesTracking[[#This Row],[TechnicalPathSurvey_AC]]</f>
        <v>51.833333333328483</v>
      </c>
      <c r="V79" s="12">
        <f>Table_SiteMilestonesTracking[[#This Row],[E2E_Path_AC]]-Table_SiteMilestonesTracking[[#This Row],[E2E_Path_BL]]</f>
        <v>-24.166666666671517</v>
      </c>
    </row>
    <row r="80" spans="1:22" x14ac:dyDescent="0.25">
      <c r="A80" t="s">
        <v>139</v>
      </c>
      <c r="B80" s="10">
        <v>44020</v>
      </c>
      <c r="C80" s="10">
        <v>44022</v>
      </c>
      <c r="D80" s="10">
        <f>Table_SiteMilestonesTracking[[#This Row],[TechnicalPathSurvey_BL]]+t1_SiteSurveyBL+t2_SiteEngineeringDocumentBL</f>
        <v>44038</v>
      </c>
      <c r="E80" s="10">
        <v>44035.166666666664</v>
      </c>
      <c r="F80" s="10">
        <f>Table_SiteMilestonesTracking[[#This Row],[PathEngineeringDocument_BL]]+t3_SiteConstructionWorkOrderBL</f>
        <v>44040</v>
      </c>
      <c r="G80" s="10">
        <v>44039.666666666664</v>
      </c>
      <c r="H80" s="10">
        <f>Table_SiteMilestonesTracking[[#This Row],[PathConstructionWorkOrder_BL]]+t4_CivilWorksBL</f>
        <v>44060</v>
      </c>
      <c r="I80" s="10">
        <v>44046.666666666664</v>
      </c>
      <c r="J80" s="10">
        <f>Table_SiteMilestonesTracking[[#This Row],[CivilWorks_BL]]+t5_MechanicalWorksBL</f>
        <v>44070</v>
      </c>
      <c r="K80" s="10">
        <v>44052.833333333328</v>
      </c>
      <c r="L80" s="10">
        <f>Table_SiteMilestonesTracking[[#This Row],[MechanicalWorks_BL]]+t6_ElectricalWorksBL</f>
        <v>44079</v>
      </c>
      <c r="M80" s="10">
        <v>44055.833333333328</v>
      </c>
      <c r="N80" s="10">
        <f>Table_SiteMilestonesTracking[[#This Row],[CablingWorks_BL]]+t7_ConstructionAcceptanceBL</f>
        <v>44081</v>
      </c>
      <c r="O80" s="10">
        <v>44063.333333333328</v>
      </c>
      <c r="P80" s="10">
        <f>Table_SiteMilestonesTracking[[#This Row],[ConstructionAcceptance_BL]]+t8_ReadyForInstallationBL</f>
        <v>44086</v>
      </c>
      <c r="Q80" s="10">
        <v>44066.833333333328</v>
      </c>
      <c r="R80" s="10">
        <f>Table_SiteMilestonesTracking[[#This Row],[ReadyForOperation_BL]]+t9_SiteInOperationsBL</f>
        <v>44096</v>
      </c>
      <c r="S80" s="10">
        <v>44073.833333333328</v>
      </c>
      <c r="T80" s="12">
        <f>Table_SiteMilestonesTracking[[#This Row],[PathInOperation_BL]]-Table_SiteMilestonesTracking[[#This Row],[TechnicalPathSurvey_BL]]</f>
        <v>76</v>
      </c>
      <c r="U80" s="12">
        <f>Table_SiteMilestonesTracking[[#This Row],[PathInOperation_AC]]-Table_SiteMilestonesTracking[[#This Row],[TechnicalPathSurvey_AC]]</f>
        <v>51.833333333328483</v>
      </c>
      <c r="V80" s="12">
        <f>Table_SiteMilestonesTracking[[#This Row],[E2E_Path_AC]]-Table_SiteMilestonesTracking[[#This Row],[E2E_Path_BL]]</f>
        <v>-24.166666666671517</v>
      </c>
    </row>
    <row r="81" spans="1:22" x14ac:dyDescent="0.25">
      <c r="A81" t="s">
        <v>140</v>
      </c>
      <c r="B81" s="10">
        <v>44020</v>
      </c>
      <c r="C81" s="10">
        <v>44024</v>
      </c>
      <c r="D81" s="10">
        <f>Table_SiteMilestonesTracking[[#This Row],[TechnicalPathSurvey_BL]]+t1_SiteSurveyBL+t2_SiteEngineeringDocumentBL</f>
        <v>44038</v>
      </c>
      <c r="E81" s="10">
        <v>44034.166666666664</v>
      </c>
      <c r="F81" s="10">
        <f>Table_SiteMilestonesTracking[[#This Row],[PathEngineeringDocument_BL]]+t3_SiteConstructionWorkOrderBL</f>
        <v>44040</v>
      </c>
      <c r="G81" s="10">
        <v>44042.666666666664</v>
      </c>
      <c r="H81" s="10">
        <f>Table_SiteMilestonesTracking[[#This Row],[PathConstructionWorkOrder_BL]]+t4_CivilWorksBL</f>
        <v>44060</v>
      </c>
      <c r="I81" s="10">
        <v>44048.666666666664</v>
      </c>
      <c r="J81" s="10">
        <f>Table_SiteMilestonesTracking[[#This Row],[CivilWorks_BL]]+t5_MechanicalWorksBL</f>
        <v>44070</v>
      </c>
      <c r="K81" s="10">
        <v>44050.833333333328</v>
      </c>
      <c r="L81" s="10">
        <f>Table_SiteMilestonesTracking[[#This Row],[MechanicalWorks_BL]]+t6_ElectricalWorksBL</f>
        <v>44079</v>
      </c>
      <c r="M81" s="10">
        <v>44055.833333333328</v>
      </c>
      <c r="N81" s="10">
        <f>Table_SiteMilestonesTracking[[#This Row],[CablingWorks_BL]]+t7_ConstructionAcceptanceBL</f>
        <v>44081</v>
      </c>
      <c r="O81" s="10">
        <v>44060.333333333328</v>
      </c>
      <c r="P81" s="10">
        <f>Table_SiteMilestonesTracking[[#This Row],[ConstructionAcceptance_BL]]+t8_ReadyForInstallationBL</f>
        <v>44086</v>
      </c>
      <c r="Q81" s="10">
        <v>44065.833333333328</v>
      </c>
      <c r="R81" s="10">
        <f>Table_SiteMilestonesTracking[[#This Row],[ReadyForOperation_BL]]+t9_SiteInOperationsBL</f>
        <v>44096</v>
      </c>
      <c r="S81" s="10">
        <v>44074.833333333328</v>
      </c>
      <c r="T81" s="12">
        <f>Table_SiteMilestonesTracking[[#This Row],[PathInOperation_BL]]-Table_SiteMilestonesTracking[[#This Row],[TechnicalPathSurvey_BL]]</f>
        <v>76</v>
      </c>
      <c r="U81" s="12">
        <f>Table_SiteMilestonesTracking[[#This Row],[PathInOperation_AC]]-Table_SiteMilestonesTracking[[#This Row],[TechnicalPathSurvey_AC]]</f>
        <v>50.833333333328483</v>
      </c>
      <c r="V81" s="12">
        <f>Table_SiteMilestonesTracking[[#This Row],[E2E_Path_AC]]-Table_SiteMilestonesTracking[[#This Row],[E2E_Path_BL]]</f>
        <v>-25.166666666671517</v>
      </c>
    </row>
    <row r="82" spans="1:22" x14ac:dyDescent="0.25">
      <c r="A82" t="s">
        <v>141</v>
      </c>
      <c r="B82" s="10">
        <v>44020</v>
      </c>
      <c r="C82" s="10">
        <v>44025</v>
      </c>
      <c r="D82" s="10">
        <f>Table_SiteMilestonesTracking[[#This Row],[TechnicalPathSurvey_BL]]+t1_SiteSurveyBL+t2_SiteEngineeringDocumentBL</f>
        <v>44038</v>
      </c>
      <c r="E82" s="10">
        <v>44033.166666666664</v>
      </c>
      <c r="F82" s="10">
        <f>Table_SiteMilestonesTracking[[#This Row],[PathEngineeringDocument_BL]]+t3_SiteConstructionWorkOrderBL</f>
        <v>44040</v>
      </c>
      <c r="G82" s="10">
        <v>44040.666666666664</v>
      </c>
      <c r="H82" s="10">
        <f>Table_SiteMilestonesTracking[[#This Row],[PathConstructionWorkOrder_BL]]+t4_CivilWorksBL</f>
        <v>44060</v>
      </c>
      <c r="I82" s="10">
        <v>44045.666666666664</v>
      </c>
      <c r="J82" s="10">
        <f>Table_SiteMilestonesTracking[[#This Row],[CivilWorks_BL]]+t5_MechanicalWorksBL</f>
        <v>44070</v>
      </c>
      <c r="K82" s="10">
        <v>44051.833333333328</v>
      </c>
      <c r="L82" s="10">
        <f>Table_SiteMilestonesTracking[[#This Row],[MechanicalWorks_BL]]+t6_ElectricalWorksBL</f>
        <v>44079</v>
      </c>
      <c r="M82" s="10">
        <v>44060.833333333328</v>
      </c>
      <c r="N82" s="10">
        <f>Table_SiteMilestonesTracking[[#This Row],[CablingWorks_BL]]+t7_ConstructionAcceptanceBL</f>
        <v>44081</v>
      </c>
      <c r="O82" s="10">
        <v>44062.333333333328</v>
      </c>
      <c r="P82" s="10">
        <f>Table_SiteMilestonesTracking[[#This Row],[ConstructionAcceptance_BL]]+t8_ReadyForInstallationBL</f>
        <v>44086</v>
      </c>
      <c r="Q82" s="10">
        <v>44063.833333333328</v>
      </c>
      <c r="R82" s="10">
        <f>Table_SiteMilestonesTracking[[#This Row],[ReadyForOperation_BL]]+t9_SiteInOperationsBL</f>
        <v>44096</v>
      </c>
      <c r="S82" s="10">
        <v>44072.833333333328</v>
      </c>
      <c r="T82" s="12">
        <f>Table_SiteMilestonesTracking[[#This Row],[PathInOperation_BL]]-Table_SiteMilestonesTracking[[#This Row],[TechnicalPathSurvey_BL]]</f>
        <v>76</v>
      </c>
      <c r="U82" s="12">
        <f>Table_SiteMilestonesTracking[[#This Row],[PathInOperation_AC]]-Table_SiteMilestonesTracking[[#This Row],[TechnicalPathSurvey_AC]]</f>
        <v>47.833333333328483</v>
      </c>
      <c r="V82" s="12">
        <f>Table_SiteMilestonesTracking[[#This Row],[E2E_Path_AC]]-Table_SiteMilestonesTracking[[#This Row],[E2E_Path_BL]]</f>
        <v>-28.166666666671517</v>
      </c>
    </row>
    <row r="83" spans="1:22" x14ac:dyDescent="0.25">
      <c r="A83" t="s">
        <v>142</v>
      </c>
      <c r="B83" s="10">
        <v>44020</v>
      </c>
      <c r="C83" s="10">
        <v>44021</v>
      </c>
      <c r="D83" s="10">
        <f>Table_SiteMilestonesTracking[[#This Row],[TechnicalPathSurvey_BL]]+t1_SiteSurveyBL+t2_SiteEngineeringDocumentBL</f>
        <v>44038</v>
      </c>
      <c r="E83" s="10">
        <v>44033.166666666664</v>
      </c>
      <c r="F83" s="10">
        <f>Table_SiteMilestonesTracking[[#This Row],[PathEngineeringDocument_BL]]+t3_SiteConstructionWorkOrderBL</f>
        <v>44040</v>
      </c>
      <c r="G83" s="10">
        <v>44041.666666666664</v>
      </c>
      <c r="H83" s="10">
        <f>Table_SiteMilestonesTracking[[#This Row],[PathConstructionWorkOrder_BL]]+t4_CivilWorksBL</f>
        <v>44060</v>
      </c>
      <c r="I83" s="10">
        <v>44048.666666666664</v>
      </c>
      <c r="J83" s="10">
        <f>Table_SiteMilestonesTracking[[#This Row],[CivilWorks_BL]]+t5_MechanicalWorksBL</f>
        <v>44070</v>
      </c>
      <c r="K83" s="10">
        <v>44054.833333333328</v>
      </c>
      <c r="L83" s="10">
        <f>Table_SiteMilestonesTracking[[#This Row],[MechanicalWorks_BL]]+t6_ElectricalWorksBL</f>
        <v>44079</v>
      </c>
      <c r="M83" s="10">
        <v>44056.833333333328</v>
      </c>
      <c r="N83" s="10">
        <f>Table_SiteMilestonesTracking[[#This Row],[CablingWorks_BL]]+t7_ConstructionAcceptanceBL</f>
        <v>44081</v>
      </c>
      <c r="O83" s="10">
        <v>44061.333333333328</v>
      </c>
      <c r="P83" s="10">
        <f>Table_SiteMilestonesTracking[[#This Row],[ConstructionAcceptance_BL]]+t8_ReadyForInstallationBL</f>
        <v>44086</v>
      </c>
      <c r="Q83" s="10">
        <v>44066.833333333328</v>
      </c>
      <c r="R83" s="10">
        <f>Table_SiteMilestonesTracking[[#This Row],[ReadyForOperation_BL]]+t9_SiteInOperationsBL</f>
        <v>44096</v>
      </c>
      <c r="S83" s="10">
        <v>44074.833333333328</v>
      </c>
      <c r="T83" s="12">
        <f>Table_SiteMilestonesTracking[[#This Row],[PathInOperation_BL]]-Table_SiteMilestonesTracking[[#This Row],[TechnicalPathSurvey_BL]]</f>
        <v>76</v>
      </c>
      <c r="U83" s="12">
        <f>Table_SiteMilestonesTracking[[#This Row],[PathInOperation_AC]]-Table_SiteMilestonesTracking[[#This Row],[TechnicalPathSurvey_AC]]</f>
        <v>53.833333333328483</v>
      </c>
      <c r="V83" s="12">
        <f>Table_SiteMilestonesTracking[[#This Row],[E2E_Path_AC]]-Table_SiteMilestonesTracking[[#This Row],[E2E_Path_BL]]</f>
        <v>-22.166666666671517</v>
      </c>
    </row>
    <row r="84" spans="1:22" x14ac:dyDescent="0.25">
      <c r="A84" t="s">
        <v>143</v>
      </c>
      <c r="B84" s="10">
        <v>44020</v>
      </c>
      <c r="C84" s="10">
        <v>44020</v>
      </c>
      <c r="D84" s="10">
        <f>Table_SiteMilestonesTracking[[#This Row],[TechnicalPathSurvey_BL]]+t1_SiteSurveyBL+t2_SiteEngineeringDocumentBL</f>
        <v>44038</v>
      </c>
      <c r="E84" s="10">
        <v>44036.166666666664</v>
      </c>
      <c r="F84" s="10">
        <f>Table_SiteMilestonesTracking[[#This Row],[PathEngineeringDocument_BL]]+t3_SiteConstructionWorkOrderBL</f>
        <v>44040</v>
      </c>
      <c r="G84" s="10">
        <v>44041.666666666664</v>
      </c>
      <c r="H84" s="10">
        <f>Table_SiteMilestonesTracking[[#This Row],[PathConstructionWorkOrder_BL]]+t4_CivilWorksBL</f>
        <v>44060</v>
      </c>
      <c r="I84" s="10">
        <v>44046.666666666664</v>
      </c>
      <c r="J84" s="10">
        <f>Table_SiteMilestonesTracking[[#This Row],[CivilWorks_BL]]+t5_MechanicalWorksBL</f>
        <v>44070</v>
      </c>
      <c r="K84" s="10">
        <v>44050.833333333328</v>
      </c>
      <c r="L84" s="10">
        <f>Table_SiteMilestonesTracking[[#This Row],[MechanicalWorks_BL]]+t6_ElectricalWorksBL</f>
        <v>44079</v>
      </c>
      <c r="M84" s="10">
        <v>44055.833333333328</v>
      </c>
      <c r="N84" s="10">
        <f>Table_SiteMilestonesTracking[[#This Row],[CablingWorks_BL]]+t7_ConstructionAcceptanceBL</f>
        <v>44081</v>
      </c>
      <c r="O84" s="10">
        <v>44062.333333333328</v>
      </c>
      <c r="P84" s="10">
        <f>Table_SiteMilestonesTracking[[#This Row],[ConstructionAcceptance_BL]]+t8_ReadyForInstallationBL</f>
        <v>44086</v>
      </c>
      <c r="Q84" s="10">
        <v>44065.833333333328</v>
      </c>
      <c r="R84" s="10">
        <f>Table_SiteMilestonesTracking[[#This Row],[ReadyForOperation_BL]]+t9_SiteInOperationsBL</f>
        <v>44096</v>
      </c>
      <c r="S84" s="10">
        <v>44072.833333333328</v>
      </c>
      <c r="T84" s="12">
        <f>Table_SiteMilestonesTracking[[#This Row],[PathInOperation_BL]]-Table_SiteMilestonesTracking[[#This Row],[TechnicalPathSurvey_BL]]</f>
        <v>76</v>
      </c>
      <c r="U84" s="12">
        <f>Table_SiteMilestonesTracking[[#This Row],[PathInOperation_AC]]-Table_SiteMilestonesTracking[[#This Row],[TechnicalPathSurvey_AC]]</f>
        <v>52.833333333328483</v>
      </c>
      <c r="V84" s="12">
        <f>Table_SiteMilestonesTracking[[#This Row],[E2E_Path_AC]]-Table_SiteMilestonesTracking[[#This Row],[E2E_Path_BL]]</f>
        <v>-23.166666666671517</v>
      </c>
    </row>
    <row r="85" spans="1:22" x14ac:dyDescent="0.25">
      <c r="A85" t="s">
        <v>144</v>
      </c>
      <c r="B85" s="10">
        <v>44020</v>
      </c>
      <c r="C85" s="10">
        <v>44021</v>
      </c>
      <c r="D85" s="10">
        <f>Table_SiteMilestonesTracking[[#This Row],[TechnicalPathSurvey_BL]]+t1_SiteSurveyBL+t2_SiteEngineeringDocumentBL</f>
        <v>44038</v>
      </c>
      <c r="E85" s="10">
        <v>44033.166666666664</v>
      </c>
      <c r="F85" s="10">
        <f>Table_SiteMilestonesTracking[[#This Row],[PathEngineeringDocument_BL]]+t3_SiteConstructionWorkOrderBL</f>
        <v>44040</v>
      </c>
      <c r="G85" s="10">
        <v>44043.666666666664</v>
      </c>
      <c r="H85" s="10">
        <f>Table_SiteMilestonesTracking[[#This Row],[PathConstructionWorkOrder_BL]]+t4_CivilWorksBL</f>
        <v>44060</v>
      </c>
      <c r="I85" s="10">
        <v>44049.666666666664</v>
      </c>
      <c r="J85" s="10">
        <f>Table_SiteMilestonesTracking[[#This Row],[CivilWorks_BL]]+t5_MechanicalWorksBL</f>
        <v>44070</v>
      </c>
      <c r="K85" s="10">
        <v>44052.833333333328</v>
      </c>
      <c r="L85" s="10">
        <f>Table_SiteMilestonesTracking[[#This Row],[MechanicalWorks_BL]]+t6_ElectricalWorksBL</f>
        <v>44079</v>
      </c>
      <c r="M85" s="10">
        <v>44061.833333333328</v>
      </c>
      <c r="N85" s="10">
        <f>Table_SiteMilestonesTracking[[#This Row],[CablingWorks_BL]]+t7_ConstructionAcceptanceBL</f>
        <v>44081</v>
      </c>
      <c r="O85" s="10">
        <v>44060.333333333328</v>
      </c>
      <c r="P85" s="10">
        <f>Table_SiteMilestonesTracking[[#This Row],[ConstructionAcceptance_BL]]+t8_ReadyForInstallationBL</f>
        <v>44086</v>
      </c>
      <c r="Q85" s="10">
        <v>44061.833333333328</v>
      </c>
      <c r="R85" s="10">
        <f>Table_SiteMilestonesTracking[[#This Row],[ReadyForOperation_BL]]+t9_SiteInOperationsBL</f>
        <v>44096</v>
      </c>
      <c r="S85" s="10">
        <v>44073.833333333328</v>
      </c>
      <c r="T85" s="12">
        <f>Table_SiteMilestonesTracking[[#This Row],[PathInOperation_BL]]-Table_SiteMilestonesTracking[[#This Row],[TechnicalPathSurvey_BL]]</f>
        <v>76</v>
      </c>
      <c r="U85" s="12">
        <f>Table_SiteMilestonesTracking[[#This Row],[PathInOperation_AC]]-Table_SiteMilestonesTracking[[#This Row],[TechnicalPathSurvey_AC]]</f>
        <v>52.833333333328483</v>
      </c>
      <c r="V85" s="12">
        <f>Table_SiteMilestonesTracking[[#This Row],[E2E_Path_AC]]-Table_SiteMilestonesTracking[[#This Row],[E2E_Path_BL]]</f>
        <v>-23.166666666671517</v>
      </c>
    </row>
    <row r="86" spans="1:22" x14ac:dyDescent="0.25">
      <c r="A86" t="s">
        <v>145</v>
      </c>
      <c r="B86" s="10">
        <v>44020</v>
      </c>
      <c r="C86" s="10">
        <v>44023</v>
      </c>
      <c r="D86" s="10">
        <f>Table_SiteMilestonesTracking[[#This Row],[TechnicalPathSurvey_BL]]+t1_SiteSurveyBL+t2_SiteEngineeringDocumentBL</f>
        <v>44038</v>
      </c>
      <c r="E86" s="10">
        <v>44033.166666666664</v>
      </c>
      <c r="F86" s="10">
        <f>Table_SiteMilestonesTracking[[#This Row],[PathEngineeringDocument_BL]]+t3_SiteConstructionWorkOrderBL</f>
        <v>44040</v>
      </c>
      <c r="G86" s="10">
        <v>44042.666666666664</v>
      </c>
      <c r="H86" s="10">
        <f>Table_SiteMilestonesTracking[[#This Row],[PathConstructionWorkOrder_BL]]+t4_CivilWorksBL</f>
        <v>44060</v>
      </c>
      <c r="I86" s="10">
        <v>44045.666666666664</v>
      </c>
      <c r="J86" s="10">
        <f>Table_SiteMilestonesTracking[[#This Row],[CivilWorks_BL]]+t5_MechanicalWorksBL</f>
        <v>44070</v>
      </c>
      <c r="K86" s="10">
        <v>44054.833333333328</v>
      </c>
      <c r="L86" s="10">
        <f>Table_SiteMilestonesTracking[[#This Row],[MechanicalWorks_BL]]+t6_ElectricalWorksBL</f>
        <v>44079</v>
      </c>
      <c r="M86" s="10">
        <v>44057.833333333328</v>
      </c>
      <c r="N86" s="10">
        <f>Table_SiteMilestonesTracking[[#This Row],[CablingWorks_BL]]+t7_ConstructionAcceptanceBL</f>
        <v>44081</v>
      </c>
      <c r="O86" s="10">
        <v>44062.333333333328</v>
      </c>
      <c r="P86" s="10">
        <f>Table_SiteMilestonesTracking[[#This Row],[ConstructionAcceptance_BL]]+t8_ReadyForInstallationBL</f>
        <v>44086</v>
      </c>
      <c r="Q86" s="10">
        <v>44063.833333333328</v>
      </c>
      <c r="R86" s="10">
        <f>Table_SiteMilestonesTracking[[#This Row],[ReadyForOperation_BL]]+t9_SiteInOperationsBL</f>
        <v>44096</v>
      </c>
      <c r="S86" s="10">
        <v>44073.833333333328</v>
      </c>
      <c r="T86" s="12">
        <f>Table_SiteMilestonesTracking[[#This Row],[PathInOperation_BL]]-Table_SiteMilestonesTracking[[#This Row],[TechnicalPathSurvey_BL]]</f>
        <v>76</v>
      </c>
      <c r="U86" s="12">
        <f>Table_SiteMilestonesTracking[[#This Row],[PathInOperation_AC]]-Table_SiteMilestonesTracking[[#This Row],[TechnicalPathSurvey_AC]]</f>
        <v>50.833333333328483</v>
      </c>
      <c r="V86" s="12">
        <f>Table_SiteMilestonesTracking[[#This Row],[E2E_Path_AC]]-Table_SiteMilestonesTracking[[#This Row],[E2E_Path_BL]]</f>
        <v>-25.166666666671517</v>
      </c>
    </row>
    <row r="87" spans="1:22" x14ac:dyDescent="0.25">
      <c r="A87" t="s">
        <v>146</v>
      </c>
      <c r="B87" s="10">
        <v>44020</v>
      </c>
      <c r="C87" s="10">
        <v>44023</v>
      </c>
      <c r="D87" s="10">
        <f>Table_SiteMilestonesTracking[[#This Row],[TechnicalPathSurvey_BL]]+t1_SiteSurveyBL+t2_SiteEngineeringDocumentBL</f>
        <v>44038</v>
      </c>
      <c r="E87" s="10">
        <v>44037.166666666664</v>
      </c>
      <c r="F87" s="10">
        <f>Table_SiteMilestonesTracking[[#This Row],[PathEngineeringDocument_BL]]+t3_SiteConstructionWorkOrderBL</f>
        <v>44040</v>
      </c>
      <c r="G87" s="10">
        <v>44040.666666666664</v>
      </c>
      <c r="H87" s="10">
        <f>Table_SiteMilestonesTracking[[#This Row],[PathConstructionWorkOrder_BL]]+t4_CivilWorksBL</f>
        <v>44060</v>
      </c>
      <c r="I87" s="10">
        <v>44047.666666666664</v>
      </c>
      <c r="J87" s="10">
        <f>Table_SiteMilestonesTracking[[#This Row],[CivilWorks_BL]]+t5_MechanicalWorksBL</f>
        <v>44070</v>
      </c>
      <c r="K87" s="10">
        <v>44054.833333333328</v>
      </c>
      <c r="L87" s="10">
        <f>Table_SiteMilestonesTracking[[#This Row],[MechanicalWorks_BL]]+t6_ElectricalWorksBL</f>
        <v>44079</v>
      </c>
      <c r="M87" s="10">
        <v>44054.833333333328</v>
      </c>
      <c r="N87" s="10">
        <f>Table_SiteMilestonesTracking[[#This Row],[CablingWorks_BL]]+t7_ConstructionAcceptanceBL</f>
        <v>44081</v>
      </c>
      <c r="O87" s="10">
        <v>44059.333333333328</v>
      </c>
      <c r="P87" s="10">
        <f>Table_SiteMilestonesTracking[[#This Row],[ConstructionAcceptance_BL]]+t8_ReadyForInstallationBL</f>
        <v>44086</v>
      </c>
      <c r="Q87" s="10">
        <v>44066.833333333328</v>
      </c>
      <c r="R87" s="10">
        <f>Table_SiteMilestonesTracking[[#This Row],[ReadyForOperation_BL]]+t9_SiteInOperationsBL</f>
        <v>44096</v>
      </c>
      <c r="S87" s="10">
        <v>44071.833333333328</v>
      </c>
      <c r="T87" s="12">
        <f>Table_SiteMilestonesTracking[[#This Row],[PathInOperation_BL]]-Table_SiteMilestonesTracking[[#This Row],[TechnicalPathSurvey_BL]]</f>
        <v>76</v>
      </c>
      <c r="U87" s="12">
        <f>Table_SiteMilestonesTracking[[#This Row],[PathInOperation_AC]]-Table_SiteMilestonesTracking[[#This Row],[TechnicalPathSurvey_AC]]</f>
        <v>48.833333333328483</v>
      </c>
      <c r="V87" s="12">
        <f>Table_SiteMilestonesTracking[[#This Row],[E2E_Path_AC]]-Table_SiteMilestonesTracking[[#This Row],[E2E_Path_BL]]</f>
        <v>-27.166666666671517</v>
      </c>
    </row>
    <row r="88" spans="1:22" x14ac:dyDescent="0.25">
      <c r="A88" t="s">
        <v>147</v>
      </c>
      <c r="B88" s="10">
        <v>44020</v>
      </c>
      <c r="C88" s="10">
        <v>44021</v>
      </c>
      <c r="D88" s="10">
        <f>Table_SiteMilestonesTracking[[#This Row],[TechnicalPathSurvey_BL]]+t1_SiteSurveyBL+t2_SiteEngineeringDocumentBL</f>
        <v>44038</v>
      </c>
      <c r="E88" s="10">
        <v>44033.166666666664</v>
      </c>
      <c r="F88" s="10">
        <f>Table_SiteMilestonesTracking[[#This Row],[PathEngineeringDocument_BL]]+t3_SiteConstructionWorkOrderBL</f>
        <v>44040</v>
      </c>
      <c r="G88" s="10">
        <v>44042.666666666664</v>
      </c>
      <c r="H88" s="10">
        <f>Table_SiteMilestonesTracking[[#This Row],[PathConstructionWorkOrder_BL]]+t4_CivilWorksBL</f>
        <v>44060</v>
      </c>
      <c r="I88" s="10">
        <v>44047.666666666664</v>
      </c>
      <c r="J88" s="10">
        <f>Table_SiteMilestonesTracking[[#This Row],[CivilWorks_BL]]+t5_MechanicalWorksBL</f>
        <v>44070</v>
      </c>
      <c r="K88" s="10">
        <v>44054.833333333328</v>
      </c>
      <c r="L88" s="10">
        <f>Table_SiteMilestonesTracking[[#This Row],[MechanicalWorks_BL]]+t6_ElectricalWorksBL</f>
        <v>44079</v>
      </c>
      <c r="M88" s="10">
        <v>44061.833333333328</v>
      </c>
      <c r="N88" s="10">
        <f>Table_SiteMilestonesTracking[[#This Row],[CablingWorks_BL]]+t7_ConstructionAcceptanceBL</f>
        <v>44081</v>
      </c>
      <c r="O88" s="10">
        <v>44061.333333333328</v>
      </c>
      <c r="P88" s="10">
        <f>Table_SiteMilestonesTracking[[#This Row],[ConstructionAcceptance_BL]]+t8_ReadyForInstallationBL</f>
        <v>44086</v>
      </c>
      <c r="Q88" s="10">
        <v>44064.833333333328</v>
      </c>
      <c r="R88" s="10">
        <f>Table_SiteMilestonesTracking[[#This Row],[ReadyForOperation_BL]]+t9_SiteInOperationsBL</f>
        <v>44096</v>
      </c>
      <c r="S88" s="10">
        <v>44073.833333333328</v>
      </c>
      <c r="T88" s="12">
        <f>Table_SiteMilestonesTracking[[#This Row],[PathInOperation_BL]]-Table_SiteMilestonesTracking[[#This Row],[TechnicalPathSurvey_BL]]</f>
        <v>76</v>
      </c>
      <c r="U88" s="12">
        <f>Table_SiteMilestonesTracking[[#This Row],[PathInOperation_AC]]-Table_SiteMilestonesTracking[[#This Row],[TechnicalPathSurvey_AC]]</f>
        <v>52.833333333328483</v>
      </c>
      <c r="V88" s="12">
        <f>Table_SiteMilestonesTracking[[#This Row],[E2E_Path_AC]]-Table_SiteMilestonesTracking[[#This Row],[E2E_Path_BL]]</f>
        <v>-23.166666666671517</v>
      </c>
    </row>
    <row r="89" spans="1:22" x14ac:dyDescent="0.25">
      <c r="A89" t="s">
        <v>148</v>
      </c>
      <c r="B89" s="10">
        <v>44027</v>
      </c>
      <c r="C89" s="10">
        <v>44027</v>
      </c>
      <c r="D89" s="10">
        <f>Table_SiteMilestonesTracking[[#This Row],[TechnicalPathSurvey_BL]]+t1_SiteSurveyBL+t2_SiteEngineeringDocumentBL</f>
        <v>44045</v>
      </c>
      <c r="E89" s="10">
        <v>44040.166666666664</v>
      </c>
      <c r="F89" s="10">
        <f>Table_SiteMilestonesTracking[[#This Row],[PathEngineeringDocument_BL]]+t3_SiteConstructionWorkOrderBL</f>
        <v>44047</v>
      </c>
      <c r="G89" s="10">
        <v>44049.666666666664</v>
      </c>
      <c r="H89" s="10">
        <f>Table_SiteMilestonesTracking[[#This Row],[PathConstructionWorkOrder_BL]]+t4_CivilWorksBL</f>
        <v>44067</v>
      </c>
      <c r="I89" s="10">
        <v>44051.666666666664</v>
      </c>
      <c r="J89" s="10">
        <f>Table_SiteMilestonesTracking[[#This Row],[CivilWorks_BL]]+t5_MechanicalWorksBL</f>
        <v>44077</v>
      </c>
      <c r="K89" s="10">
        <v>44058.833333333328</v>
      </c>
      <c r="L89" s="10">
        <f>Table_SiteMilestonesTracking[[#This Row],[MechanicalWorks_BL]]+t6_ElectricalWorksBL</f>
        <v>44086</v>
      </c>
      <c r="M89" s="10">
        <v>44066.833333333328</v>
      </c>
      <c r="N89" s="10">
        <f>Table_SiteMilestonesTracking[[#This Row],[CablingWorks_BL]]+t7_ConstructionAcceptanceBL</f>
        <v>44088</v>
      </c>
      <c r="O89" s="10">
        <v>44066.333333333328</v>
      </c>
      <c r="P89" s="10">
        <f>Table_SiteMilestonesTracking[[#This Row],[ConstructionAcceptance_BL]]+t8_ReadyForInstallationBL</f>
        <v>44093</v>
      </c>
      <c r="Q89" s="10">
        <v>44070.833333333328</v>
      </c>
      <c r="R89" s="10">
        <f>Table_SiteMilestonesTracking[[#This Row],[ReadyForOperation_BL]]+t9_SiteInOperationsBL</f>
        <v>44103</v>
      </c>
      <c r="S89" s="10">
        <v>44077.833333333328</v>
      </c>
      <c r="T89" s="12">
        <f>Table_SiteMilestonesTracking[[#This Row],[PathInOperation_BL]]-Table_SiteMilestonesTracking[[#This Row],[TechnicalPathSurvey_BL]]</f>
        <v>76</v>
      </c>
      <c r="U89" s="12">
        <f>Table_SiteMilestonesTracking[[#This Row],[PathInOperation_AC]]-Table_SiteMilestonesTracking[[#This Row],[TechnicalPathSurvey_AC]]</f>
        <v>50.833333333328483</v>
      </c>
      <c r="V89" s="12">
        <f>Table_SiteMilestonesTracking[[#This Row],[E2E_Path_AC]]-Table_SiteMilestonesTracking[[#This Row],[E2E_Path_BL]]</f>
        <v>-25.166666666671517</v>
      </c>
    </row>
    <row r="90" spans="1:22" x14ac:dyDescent="0.25">
      <c r="A90" t="s">
        <v>149</v>
      </c>
      <c r="B90" s="10">
        <v>44027</v>
      </c>
      <c r="C90" s="10">
        <v>44032</v>
      </c>
      <c r="D90" s="10">
        <f>Table_SiteMilestonesTracking[[#This Row],[TechnicalPathSurvey_BL]]+t1_SiteSurveyBL+t2_SiteEngineeringDocumentBL</f>
        <v>44045</v>
      </c>
      <c r="E90" s="10">
        <v>44042.166666666664</v>
      </c>
      <c r="F90" s="10">
        <f>Table_SiteMilestonesTracking[[#This Row],[PathEngineeringDocument_BL]]+t3_SiteConstructionWorkOrderBL</f>
        <v>44047</v>
      </c>
      <c r="G90" s="10">
        <v>44046.666666666664</v>
      </c>
      <c r="H90" s="10">
        <f>Table_SiteMilestonesTracking[[#This Row],[PathConstructionWorkOrder_BL]]+t4_CivilWorksBL</f>
        <v>44067</v>
      </c>
      <c r="I90" s="10">
        <v>44052.666666666664</v>
      </c>
      <c r="J90" s="10">
        <f>Table_SiteMilestonesTracking[[#This Row],[CivilWorks_BL]]+t5_MechanicalWorksBL</f>
        <v>44077</v>
      </c>
      <c r="K90" s="10">
        <v>44060.833333333328</v>
      </c>
      <c r="L90" s="10">
        <f>Table_SiteMilestonesTracking[[#This Row],[MechanicalWorks_BL]]+t6_ElectricalWorksBL</f>
        <v>44086</v>
      </c>
      <c r="M90" s="10">
        <v>44063.833333333328</v>
      </c>
      <c r="N90" s="10">
        <f>Table_SiteMilestonesTracking[[#This Row],[CablingWorks_BL]]+t7_ConstructionAcceptanceBL</f>
        <v>44088</v>
      </c>
      <c r="O90" s="10">
        <v>44069.333333333328</v>
      </c>
      <c r="P90" s="10">
        <f>Table_SiteMilestonesTracking[[#This Row],[ConstructionAcceptance_BL]]+t8_ReadyForInstallationBL</f>
        <v>44093</v>
      </c>
      <c r="Q90" s="10">
        <v>44071.833333333328</v>
      </c>
      <c r="R90" s="10">
        <f>Table_SiteMilestonesTracking[[#This Row],[ReadyForOperation_BL]]+t9_SiteInOperationsBL</f>
        <v>44103</v>
      </c>
      <c r="S90" s="10">
        <v>44077.833333333328</v>
      </c>
      <c r="T90" s="12">
        <f>Table_SiteMilestonesTracking[[#This Row],[PathInOperation_BL]]-Table_SiteMilestonesTracking[[#This Row],[TechnicalPathSurvey_BL]]</f>
        <v>76</v>
      </c>
      <c r="U90" s="12">
        <f>Table_SiteMilestonesTracking[[#This Row],[PathInOperation_AC]]-Table_SiteMilestonesTracking[[#This Row],[TechnicalPathSurvey_AC]]</f>
        <v>45.833333333328483</v>
      </c>
      <c r="V90" s="12">
        <f>Table_SiteMilestonesTracking[[#This Row],[E2E_Path_AC]]-Table_SiteMilestonesTracking[[#This Row],[E2E_Path_BL]]</f>
        <v>-30.166666666671517</v>
      </c>
    </row>
    <row r="91" spans="1:22" x14ac:dyDescent="0.25">
      <c r="A91" t="s">
        <v>150</v>
      </c>
      <c r="B91" s="10">
        <v>44027</v>
      </c>
      <c r="C91" s="10">
        <v>44030</v>
      </c>
      <c r="D91" s="10">
        <f>Table_SiteMilestonesTracking[[#This Row],[TechnicalPathSurvey_BL]]+t1_SiteSurveyBL+t2_SiteEngineeringDocumentBL</f>
        <v>44045</v>
      </c>
      <c r="E91" s="10">
        <v>44044.166666666664</v>
      </c>
      <c r="F91" s="10">
        <f>Table_SiteMilestonesTracking[[#This Row],[PathEngineeringDocument_BL]]+t3_SiteConstructionWorkOrderBL</f>
        <v>44047</v>
      </c>
      <c r="G91" s="10">
        <v>44048.666666666664</v>
      </c>
      <c r="H91" s="10">
        <f>Table_SiteMilestonesTracking[[#This Row],[PathConstructionWorkOrder_BL]]+t4_CivilWorksBL</f>
        <v>44067</v>
      </c>
      <c r="I91" s="10">
        <v>44053.666666666664</v>
      </c>
      <c r="J91" s="10">
        <f>Table_SiteMilestonesTracking[[#This Row],[CivilWorks_BL]]+t5_MechanicalWorksBL</f>
        <v>44077</v>
      </c>
      <c r="K91" s="10">
        <v>44061.833333333328</v>
      </c>
      <c r="L91" s="10">
        <f>Table_SiteMilestonesTracking[[#This Row],[MechanicalWorks_BL]]+t6_ElectricalWorksBL</f>
        <v>44086</v>
      </c>
      <c r="M91" s="10">
        <v>44064.833333333328</v>
      </c>
      <c r="N91" s="10">
        <f>Table_SiteMilestonesTracking[[#This Row],[CablingWorks_BL]]+t7_ConstructionAcceptanceBL</f>
        <v>44088</v>
      </c>
      <c r="O91" s="10">
        <v>44069.333333333328</v>
      </c>
      <c r="P91" s="10">
        <f>Table_SiteMilestonesTracking[[#This Row],[ConstructionAcceptance_BL]]+t8_ReadyForInstallationBL</f>
        <v>44093</v>
      </c>
      <c r="Q91" s="10">
        <v>44070.833333333328</v>
      </c>
      <c r="R91" s="10">
        <f>Table_SiteMilestonesTracking[[#This Row],[ReadyForOperation_BL]]+t9_SiteInOperationsBL</f>
        <v>44103</v>
      </c>
      <c r="S91" s="10">
        <v>44078.833333333328</v>
      </c>
      <c r="T91" s="12">
        <f>Table_SiteMilestonesTracking[[#This Row],[PathInOperation_BL]]-Table_SiteMilestonesTracking[[#This Row],[TechnicalPathSurvey_BL]]</f>
        <v>76</v>
      </c>
      <c r="U91" s="12">
        <f>Table_SiteMilestonesTracking[[#This Row],[PathInOperation_AC]]-Table_SiteMilestonesTracking[[#This Row],[TechnicalPathSurvey_AC]]</f>
        <v>48.833333333328483</v>
      </c>
      <c r="V91" s="12">
        <f>Table_SiteMilestonesTracking[[#This Row],[E2E_Path_AC]]-Table_SiteMilestonesTracking[[#This Row],[E2E_Path_BL]]</f>
        <v>-27.166666666671517</v>
      </c>
    </row>
    <row r="92" spans="1:22" x14ac:dyDescent="0.25">
      <c r="A92" t="s">
        <v>151</v>
      </c>
      <c r="B92" s="10">
        <v>44027</v>
      </c>
      <c r="C92" s="10">
        <v>44027</v>
      </c>
      <c r="D92" s="10">
        <f>Table_SiteMilestonesTracking[[#This Row],[TechnicalPathSurvey_BL]]+t1_SiteSurveyBL+t2_SiteEngineeringDocumentBL</f>
        <v>44045</v>
      </c>
      <c r="E92" s="10">
        <v>44043.166666666664</v>
      </c>
      <c r="F92" s="10">
        <f>Table_SiteMilestonesTracking[[#This Row],[PathEngineeringDocument_BL]]+t3_SiteConstructionWorkOrderBL</f>
        <v>44047</v>
      </c>
      <c r="G92" s="10">
        <v>44048.666666666664</v>
      </c>
      <c r="H92" s="10">
        <f>Table_SiteMilestonesTracking[[#This Row],[PathConstructionWorkOrder_BL]]+t4_CivilWorksBL</f>
        <v>44067</v>
      </c>
      <c r="I92" s="10">
        <v>44051.666666666664</v>
      </c>
      <c r="J92" s="10">
        <f>Table_SiteMilestonesTracking[[#This Row],[CivilWorks_BL]]+t5_MechanicalWorksBL</f>
        <v>44077</v>
      </c>
      <c r="K92" s="10">
        <v>44060.833333333328</v>
      </c>
      <c r="L92" s="10">
        <f>Table_SiteMilestonesTracking[[#This Row],[MechanicalWorks_BL]]+t6_ElectricalWorksBL</f>
        <v>44086</v>
      </c>
      <c r="M92" s="10">
        <v>44062.833333333328</v>
      </c>
      <c r="N92" s="10">
        <f>Table_SiteMilestonesTracking[[#This Row],[CablingWorks_BL]]+t7_ConstructionAcceptanceBL</f>
        <v>44088</v>
      </c>
      <c r="O92" s="10">
        <v>44067.333333333328</v>
      </c>
      <c r="P92" s="10">
        <f>Table_SiteMilestonesTracking[[#This Row],[ConstructionAcceptance_BL]]+t8_ReadyForInstallationBL</f>
        <v>44093</v>
      </c>
      <c r="Q92" s="10">
        <v>44073.833333333328</v>
      </c>
      <c r="R92" s="10">
        <f>Table_SiteMilestonesTracking[[#This Row],[ReadyForOperation_BL]]+t9_SiteInOperationsBL</f>
        <v>44103</v>
      </c>
      <c r="S92" s="10">
        <v>44079.833333333328</v>
      </c>
      <c r="T92" s="12">
        <f>Table_SiteMilestonesTracking[[#This Row],[PathInOperation_BL]]-Table_SiteMilestonesTracking[[#This Row],[TechnicalPathSurvey_BL]]</f>
        <v>76</v>
      </c>
      <c r="U92" s="12">
        <f>Table_SiteMilestonesTracking[[#This Row],[PathInOperation_AC]]-Table_SiteMilestonesTracking[[#This Row],[TechnicalPathSurvey_AC]]</f>
        <v>52.833333333328483</v>
      </c>
      <c r="V92" s="12">
        <f>Table_SiteMilestonesTracking[[#This Row],[E2E_Path_AC]]-Table_SiteMilestonesTracking[[#This Row],[E2E_Path_BL]]</f>
        <v>-23.166666666671517</v>
      </c>
    </row>
    <row r="93" spans="1:22" x14ac:dyDescent="0.25">
      <c r="A93" t="s">
        <v>152</v>
      </c>
      <c r="B93" s="10">
        <v>44027</v>
      </c>
      <c r="C93" s="10">
        <v>44029</v>
      </c>
      <c r="D93" s="10">
        <f>Table_SiteMilestonesTracking[[#This Row],[TechnicalPathSurvey_BL]]+t1_SiteSurveyBL+t2_SiteEngineeringDocumentBL</f>
        <v>44045</v>
      </c>
      <c r="E93" s="10">
        <v>44040.166666666664</v>
      </c>
      <c r="F93" s="10">
        <f>Table_SiteMilestonesTracking[[#This Row],[PathEngineeringDocument_BL]]+t3_SiteConstructionWorkOrderBL</f>
        <v>44047</v>
      </c>
      <c r="G93" s="10">
        <v>44047.666666666664</v>
      </c>
      <c r="H93" s="10">
        <f>Table_SiteMilestonesTracking[[#This Row],[PathConstructionWorkOrder_BL]]+t4_CivilWorksBL</f>
        <v>44067</v>
      </c>
      <c r="I93" s="10">
        <v>44053.666666666664</v>
      </c>
      <c r="J93" s="10">
        <f>Table_SiteMilestonesTracking[[#This Row],[CivilWorks_BL]]+t5_MechanicalWorksBL</f>
        <v>44077</v>
      </c>
      <c r="K93" s="10">
        <v>44059.833333333328</v>
      </c>
      <c r="L93" s="10">
        <f>Table_SiteMilestonesTracking[[#This Row],[MechanicalWorks_BL]]+t6_ElectricalWorksBL</f>
        <v>44086</v>
      </c>
      <c r="M93" s="10">
        <v>44064.833333333328</v>
      </c>
      <c r="N93" s="10">
        <f>Table_SiteMilestonesTracking[[#This Row],[CablingWorks_BL]]+t7_ConstructionAcceptanceBL</f>
        <v>44088</v>
      </c>
      <c r="O93" s="10">
        <v>44069.333333333328</v>
      </c>
      <c r="P93" s="10">
        <f>Table_SiteMilestonesTracking[[#This Row],[ConstructionAcceptance_BL]]+t8_ReadyForInstallationBL</f>
        <v>44093</v>
      </c>
      <c r="Q93" s="10">
        <v>44071.833333333328</v>
      </c>
      <c r="R93" s="10">
        <f>Table_SiteMilestonesTracking[[#This Row],[ReadyForOperation_BL]]+t9_SiteInOperationsBL</f>
        <v>44103</v>
      </c>
      <c r="S93" s="10">
        <v>44076.833333333328</v>
      </c>
      <c r="T93" s="12">
        <f>Table_SiteMilestonesTracking[[#This Row],[PathInOperation_BL]]-Table_SiteMilestonesTracking[[#This Row],[TechnicalPathSurvey_BL]]</f>
        <v>76</v>
      </c>
      <c r="U93" s="12">
        <f>Table_SiteMilestonesTracking[[#This Row],[PathInOperation_AC]]-Table_SiteMilestonesTracking[[#This Row],[TechnicalPathSurvey_AC]]</f>
        <v>47.833333333328483</v>
      </c>
      <c r="V93" s="12">
        <f>Table_SiteMilestonesTracking[[#This Row],[E2E_Path_AC]]-Table_SiteMilestonesTracking[[#This Row],[E2E_Path_BL]]</f>
        <v>-28.166666666671517</v>
      </c>
    </row>
    <row r="94" spans="1:22" x14ac:dyDescent="0.25">
      <c r="A94" t="s">
        <v>153</v>
      </c>
      <c r="B94" s="10">
        <v>44027</v>
      </c>
      <c r="C94" s="10">
        <v>44031</v>
      </c>
      <c r="D94" s="10">
        <f>Table_SiteMilestonesTracking[[#This Row],[TechnicalPathSurvey_BL]]+t1_SiteSurveyBL+t2_SiteEngineeringDocumentBL</f>
        <v>44045</v>
      </c>
      <c r="E94" s="10">
        <v>44040.166666666664</v>
      </c>
      <c r="F94" s="10">
        <f>Table_SiteMilestonesTracking[[#This Row],[PathEngineeringDocument_BL]]+t3_SiteConstructionWorkOrderBL</f>
        <v>44047</v>
      </c>
      <c r="G94" s="10">
        <v>44049.666666666664</v>
      </c>
      <c r="H94" s="10">
        <f>Table_SiteMilestonesTracking[[#This Row],[PathConstructionWorkOrder_BL]]+t4_CivilWorksBL</f>
        <v>44067</v>
      </c>
      <c r="I94" s="10">
        <v>44054.666666666664</v>
      </c>
      <c r="J94" s="10">
        <f>Table_SiteMilestonesTracking[[#This Row],[CivilWorks_BL]]+t5_MechanicalWorksBL</f>
        <v>44077</v>
      </c>
      <c r="K94" s="10">
        <v>44060.833333333328</v>
      </c>
      <c r="L94" s="10">
        <f>Table_SiteMilestonesTracking[[#This Row],[MechanicalWorks_BL]]+t6_ElectricalWorksBL</f>
        <v>44086</v>
      </c>
      <c r="M94" s="10">
        <v>44066.833333333328</v>
      </c>
      <c r="N94" s="10">
        <f>Table_SiteMilestonesTracking[[#This Row],[CablingWorks_BL]]+t7_ConstructionAcceptanceBL</f>
        <v>44088</v>
      </c>
      <c r="O94" s="10">
        <v>44069.333333333328</v>
      </c>
      <c r="P94" s="10">
        <f>Table_SiteMilestonesTracking[[#This Row],[ConstructionAcceptance_BL]]+t8_ReadyForInstallationBL</f>
        <v>44093</v>
      </c>
      <c r="Q94" s="10">
        <v>44070.833333333328</v>
      </c>
      <c r="R94" s="10">
        <f>Table_SiteMilestonesTracking[[#This Row],[ReadyForOperation_BL]]+t9_SiteInOperationsBL</f>
        <v>44103</v>
      </c>
      <c r="S94" s="10">
        <v>44076.833333333328</v>
      </c>
      <c r="T94" s="12">
        <f>Table_SiteMilestonesTracking[[#This Row],[PathInOperation_BL]]-Table_SiteMilestonesTracking[[#This Row],[TechnicalPathSurvey_BL]]</f>
        <v>76</v>
      </c>
      <c r="U94" s="12">
        <f>Table_SiteMilestonesTracking[[#This Row],[PathInOperation_AC]]-Table_SiteMilestonesTracking[[#This Row],[TechnicalPathSurvey_AC]]</f>
        <v>45.833333333328483</v>
      </c>
      <c r="V94" s="12">
        <f>Table_SiteMilestonesTracking[[#This Row],[E2E_Path_AC]]-Table_SiteMilestonesTracking[[#This Row],[E2E_Path_BL]]</f>
        <v>-30.166666666671517</v>
      </c>
    </row>
    <row r="95" spans="1:22" x14ac:dyDescent="0.25">
      <c r="A95" t="s">
        <v>154</v>
      </c>
      <c r="B95" s="10">
        <v>44027</v>
      </c>
      <c r="C95" s="10">
        <v>44030</v>
      </c>
      <c r="D95" s="10">
        <f>Table_SiteMilestonesTracking[[#This Row],[TechnicalPathSurvey_BL]]+t1_SiteSurveyBL+t2_SiteEngineeringDocumentBL</f>
        <v>44045</v>
      </c>
      <c r="E95" s="10">
        <v>44042.166666666664</v>
      </c>
      <c r="F95" s="10">
        <f>Table_SiteMilestonesTracking[[#This Row],[PathEngineeringDocument_BL]]+t3_SiteConstructionWorkOrderBL</f>
        <v>44047</v>
      </c>
      <c r="G95" s="10">
        <v>44047.666666666664</v>
      </c>
      <c r="H95" s="10">
        <f>Table_SiteMilestonesTracking[[#This Row],[PathConstructionWorkOrder_BL]]+t4_CivilWorksBL</f>
        <v>44067</v>
      </c>
      <c r="I95" s="10">
        <v>44053.666666666664</v>
      </c>
      <c r="J95" s="10">
        <f>Table_SiteMilestonesTracking[[#This Row],[CivilWorks_BL]]+t5_MechanicalWorksBL</f>
        <v>44077</v>
      </c>
      <c r="K95" s="10">
        <v>44060.833333333328</v>
      </c>
      <c r="L95" s="10">
        <f>Table_SiteMilestonesTracking[[#This Row],[MechanicalWorks_BL]]+t6_ElectricalWorksBL</f>
        <v>44086</v>
      </c>
      <c r="M95" s="10">
        <v>44063.833333333328</v>
      </c>
      <c r="N95" s="10">
        <f>Table_SiteMilestonesTracking[[#This Row],[CablingWorks_BL]]+t7_ConstructionAcceptanceBL</f>
        <v>44088</v>
      </c>
      <c r="O95" s="10">
        <v>44066.333333333328</v>
      </c>
      <c r="P95" s="10">
        <f>Table_SiteMilestonesTracking[[#This Row],[ConstructionAcceptance_BL]]+t8_ReadyForInstallationBL</f>
        <v>44093</v>
      </c>
      <c r="Q95" s="10">
        <v>44070.833333333328</v>
      </c>
      <c r="R95" s="10">
        <f>Table_SiteMilestonesTracking[[#This Row],[ReadyForOperation_BL]]+t9_SiteInOperationsBL</f>
        <v>44103</v>
      </c>
      <c r="S95" s="10">
        <v>44076.833333333328</v>
      </c>
      <c r="T95" s="12">
        <f>Table_SiteMilestonesTracking[[#This Row],[PathInOperation_BL]]-Table_SiteMilestonesTracking[[#This Row],[TechnicalPathSurvey_BL]]</f>
        <v>76</v>
      </c>
      <c r="U95" s="12">
        <f>Table_SiteMilestonesTracking[[#This Row],[PathInOperation_AC]]-Table_SiteMilestonesTracking[[#This Row],[TechnicalPathSurvey_AC]]</f>
        <v>46.833333333328483</v>
      </c>
      <c r="V95" s="12">
        <f>Table_SiteMilestonesTracking[[#This Row],[E2E_Path_AC]]-Table_SiteMilestonesTracking[[#This Row],[E2E_Path_BL]]</f>
        <v>-29.166666666671517</v>
      </c>
    </row>
    <row r="96" spans="1:22" x14ac:dyDescent="0.25">
      <c r="A96" t="s">
        <v>155</v>
      </c>
      <c r="B96" s="10">
        <v>44027</v>
      </c>
      <c r="C96" s="10">
        <v>44030</v>
      </c>
      <c r="D96" s="10">
        <f>Table_SiteMilestonesTracking[[#This Row],[TechnicalPathSurvey_BL]]+t1_SiteSurveyBL+t2_SiteEngineeringDocumentBL</f>
        <v>44045</v>
      </c>
      <c r="E96" s="10">
        <v>44040.166666666664</v>
      </c>
      <c r="F96" s="10">
        <f>Table_SiteMilestonesTracking[[#This Row],[PathEngineeringDocument_BL]]+t3_SiteConstructionWorkOrderBL</f>
        <v>44047</v>
      </c>
      <c r="G96" s="10">
        <v>44050.666666666664</v>
      </c>
      <c r="H96" s="10">
        <f>Table_SiteMilestonesTracking[[#This Row],[PathConstructionWorkOrder_BL]]+t4_CivilWorksBL</f>
        <v>44067</v>
      </c>
      <c r="I96" s="10">
        <v>44052.666666666664</v>
      </c>
      <c r="J96" s="10">
        <f>Table_SiteMilestonesTracking[[#This Row],[CivilWorks_BL]]+t5_MechanicalWorksBL</f>
        <v>44077</v>
      </c>
      <c r="K96" s="10">
        <v>44058.833333333328</v>
      </c>
      <c r="L96" s="10">
        <f>Table_SiteMilestonesTracking[[#This Row],[MechanicalWorks_BL]]+t6_ElectricalWorksBL</f>
        <v>44086</v>
      </c>
      <c r="M96" s="10">
        <v>44067.833333333328</v>
      </c>
      <c r="N96" s="10">
        <f>Table_SiteMilestonesTracking[[#This Row],[CablingWorks_BL]]+t7_ConstructionAcceptanceBL</f>
        <v>44088</v>
      </c>
      <c r="O96" s="10">
        <v>44070.333333333328</v>
      </c>
      <c r="P96" s="10">
        <f>Table_SiteMilestonesTracking[[#This Row],[ConstructionAcceptance_BL]]+t8_ReadyForInstallationBL</f>
        <v>44093</v>
      </c>
      <c r="Q96" s="10">
        <v>44070.833333333328</v>
      </c>
      <c r="R96" s="10">
        <f>Table_SiteMilestonesTracking[[#This Row],[ReadyForOperation_BL]]+t9_SiteInOperationsBL</f>
        <v>44103</v>
      </c>
      <c r="S96" s="10">
        <v>44077.833333333328</v>
      </c>
      <c r="T96" s="12">
        <f>Table_SiteMilestonesTracking[[#This Row],[PathInOperation_BL]]-Table_SiteMilestonesTracking[[#This Row],[TechnicalPathSurvey_BL]]</f>
        <v>76</v>
      </c>
      <c r="U96" s="12">
        <f>Table_SiteMilestonesTracking[[#This Row],[PathInOperation_AC]]-Table_SiteMilestonesTracking[[#This Row],[TechnicalPathSurvey_AC]]</f>
        <v>47.833333333328483</v>
      </c>
      <c r="V96" s="12">
        <f>Table_SiteMilestonesTracking[[#This Row],[E2E_Path_AC]]-Table_SiteMilestonesTracking[[#This Row],[E2E_Path_BL]]</f>
        <v>-28.166666666671517</v>
      </c>
    </row>
    <row r="97" spans="1:22" x14ac:dyDescent="0.25">
      <c r="A97" t="s">
        <v>156</v>
      </c>
      <c r="B97" s="10">
        <v>44027</v>
      </c>
      <c r="C97" s="10">
        <v>44030</v>
      </c>
      <c r="D97" s="10">
        <f>Table_SiteMilestonesTracking[[#This Row],[TechnicalPathSurvey_BL]]+t1_SiteSurveyBL+t2_SiteEngineeringDocumentBL</f>
        <v>44045</v>
      </c>
      <c r="E97" s="10">
        <v>44041.166666666664</v>
      </c>
      <c r="F97" s="10">
        <f>Table_SiteMilestonesTracking[[#This Row],[PathEngineeringDocument_BL]]+t3_SiteConstructionWorkOrderBL</f>
        <v>44047</v>
      </c>
      <c r="G97" s="10">
        <v>44048.666666666664</v>
      </c>
      <c r="H97" s="10">
        <f>Table_SiteMilestonesTracking[[#This Row],[PathConstructionWorkOrder_BL]]+t4_CivilWorksBL</f>
        <v>44067</v>
      </c>
      <c r="I97" s="10">
        <v>44055.666666666664</v>
      </c>
      <c r="J97" s="10">
        <f>Table_SiteMilestonesTracking[[#This Row],[CivilWorks_BL]]+t5_MechanicalWorksBL</f>
        <v>44077</v>
      </c>
      <c r="K97" s="10">
        <v>44058.833333333328</v>
      </c>
      <c r="L97" s="10">
        <f>Table_SiteMilestonesTracking[[#This Row],[MechanicalWorks_BL]]+t6_ElectricalWorksBL</f>
        <v>44086</v>
      </c>
      <c r="M97" s="10">
        <v>44065.833333333328</v>
      </c>
      <c r="N97" s="10">
        <f>Table_SiteMilestonesTracking[[#This Row],[CablingWorks_BL]]+t7_ConstructionAcceptanceBL</f>
        <v>44088</v>
      </c>
      <c r="O97" s="10">
        <v>44066.333333333328</v>
      </c>
      <c r="P97" s="10">
        <f>Table_SiteMilestonesTracking[[#This Row],[ConstructionAcceptance_BL]]+t8_ReadyForInstallationBL</f>
        <v>44093</v>
      </c>
      <c r="Q97" s="10">
        <v>44069.833333333328</v>
      </c>
      <c r="R97" s="10">
        <f>Table_SiteMilestonesTracking[[#This Row],[ReadyForOperation_BL]]+t9_SiteInOperationsBL</f>
        <v>44103</v>
      </c>
      <c r="S97" s="10">
        <v>44080.833333333328</v>
      </c>
      <c r="T97" s="12">
        <f>Table_SiteMilestonesTracking[[#This Row],[PathInOperation_BL]]-Table_SiteMilestonesTracking[[#This Row],[TechnicalPathSurvey_BL]]</f>
        <v>76</v>
      </c>
      <c r="U97" s="12">
        <f>Table_SiteMilestonesTracking[[#This Row],[PathInOperation_AC]]-Table_SiteMilestonesTracking[[#This Row],[TechnicalPathSurvey_AC]]</f>
        <v>50.833333333328483</v>
      </c>
      <c r="V97" s="12">
        <f>Table_SiteMilestonesTracking[[#This Row],[E2E_Path_AC]]-Table_SiteMilestonesTracking[[#This Row],[E2E_Path_BL]]</f>
        <v>-25.166666666671517</v>
      </c>
    </row>
    <row r="98" spans="1:22" x14ac:dyDescent="0.25">
      <c r="A98" t="s">
        <v>157</v>
      </c>
      <c r="B98" s="10">
        <v>44027</v>
      </c>
      <c r="C98" s="10">
        <v>44031</v>
      </c>
      <c r="D98" s="10">
        <f>Table_SiteMilestonesTracking[[#This Row],[TechnicalPathSurvey_BL]]+t1_SiteSurveyBL+t2_SiteEngineeringDocumentBL</f>
        <v>44045</v>
      </c>
      <c r="E98" s="10">
        <v>44044.166666666664</v>
      </c>
      <c r="F98" s="10">
        <f>Table_SiteMilestonesTracking[[#This Row],[PathEngineeringDocument_BL]]+t3_SiteConstructionWorkOrderBL</f>
        <v>44047</v>
      </c>
      <c r="G98" s="10">
        <v>44048.666666666664</v>
      </c>
      <c r="H98" s="10">
        <f>Table_SiteMilestonesTracking[[#This Row],[PathConstructionWorkOrder_BL]]+t4_CivilWorksBL</f>
        <v>44067</v>
      </c>
      <c r="I98" s="10">
        <v>44051.666666666664</v>
      </c>
      <c r="J98" s="10">
        <f>Table_SiteMilestonesTracking[[#This Row],[CivilWorks_BL]]+t5_MechanicalWorksBL</f>
        <v>44077</v>
      </c>
      <c r="K98" s="10">
        <v>44061.833333333328</v>
      </c>
      <c r="L98" s="10">
        <f>Table_SiteMilestonesTracking[[#This Row],[MechanicalWorks_BL]]+t6_ElectricalWorksBL</f>
        <v>44086</v>
      </c>
      <c r="M98" s="10">
        <v>44063.833333333328</v>
      </c>
      <c r="N98" s="10">
        <f>Table_SiteMilestonesTracking[[#This Row],[CablingWorks_BL]]+t7_ConstructionAcceptanceBL</f>
        <v>44088</v>
      </c>
      <c r="O98" s="10">
        <v>44069.333333333328</v>
      </c>
      <c r="P98" s="10">
        <f>Table_SiteMilestonesTracking[[#This Row],[ConstructionAcceptance_BL]]+t8_ReadyForInstallationBL</f>
        <v>44093</v>
      </c>
      <c r="Q98" s="10">
        <v>44069.833333333328</v>
      </c>
      <c r="R98" s="10">
        <f>Table_SiteMilestonesTracking[[#This Row],[ReadyForOperation_BL]]+t9_SiteInOperationsBL</f>
        <v>44103</v>
      </c>
      <c r="S98" s="10">
        <v>44080.833333333328</v>
      </c>
      <c r="T98" s="12">
        <f>Table_SiteMilestonesTracking[[#This Row],[PathInOperation_BL]]-Table_SiteMilestonesTracking[[#This Row],[TechnicalPathSurvey_BL]]</f>
        <v>76</v>
      </c>
      <c r="U98" s="12">
        <f>Table_SiteMilestonesTracking[[#This Row],[PathInOperation_AC]]-Table_SiteMilestonesTracking[[#This Row],[TechnicalPathSurvey_AC]]</f>
        <v>49.833333333328483</v>
      </c>
      <c r="V98" s="12">
        <f>Table_SiteMilestonesTracking[[#This Row],[E2E_Path_AC]]-Table_SiteMilestonesTracking[[#This Row],[E2E_Path_BL]]</f>
        <v>-26.166666666671517</v>
      </c>
    </row>
    <row r="99" spans="1:22" x14ac:dyDescent="0.25">
      <c r="A99" t="s">
        <v>158</v>
      </c>
      <c r="B99" s="10">
        <v>44027</v>
      </c>
      <c r="C99" s="10">
        <v>44028</v>
      </c>
      <c r="D99" s="10">
        <f>Table_SiteMilestonesTracking[[#This Row],[TechnicalPathSurvey_BL]]+t1_SiteSurveyBL+t2_SiteEngineeringDocumentBL</f>
        <v>44045</v>
      </c>
      <c r="E99" s="10">
        <v>44040.166666666664</v>
      </c>
      <c r="F99" s="10">
        <f>Table_SiteMilestonesTracking[[#This Row],[PathEngineeringDocument_BL]]+t3_SiteConstructionWorkOrderBL</f>
        <v>44047</v>
      </c>
      <c r="G99" s="10">
        <v>44051.666666666664</v>
      </c>
      <c r="H99" s="10">
        <f>Table_SiteMilestonesTracking[[#This Row],[PathConstructionWorkOrder_BL]]+t4_CivilWorksBL</f>
        <v>44067</v>
      </c>
      <c r="I99" s="10">
        <v>44053.666666666664</v>
      </c>
      <c r="J99" s="10">
        <f>Table_SiteMilestonesTracking[[#This Row],[CivilWorks_BL]]+t5_MechanicalWorksBL</f>
        <v>44077</v>
      </c>
      <c r="K99" s="10">
        <v>44062.833333333328</v>
      </c>
      <c r="L99" s="10">
        <f>Table_SiteMilestonesTracking[[#This Row],[MechanicalWorks_BL]]+t6_ElectricalWorksBL</f>
        <v>44086</v>
      </c>
      <c r="M99" s="10">
        <v>44062.833333333328</v>
      </c>
      <c r="N99" s="10">
        <f>Table_SiteMilestonesTracking[[#This Row],[CablingWorks_BL]]+t7_ConstructionAcceptanceBL</f>
        <v>44088</v>
      </c>
      <c r="O99" s="10">
        <v>44068.333333333328</v>
      </c>
      <c r="P99" s="10">
        <f>Table_SiteMilestonesTracking[[#This Row],[ConstructionAcceptance_BL]]+t8_ReadyForInstallationBL</f>
        <v>44093</v>
      </c>
      <c r="Q99" s="10">
        <v>44069.833333333328</v>
      </c>
      <c r="R99" s="10">
        <f>Table_SiteMilestonesTracking[[#This Row],[ReadyForOperation_BL]]+t9_SiteInOperationsBL</f>
        <v>44103</v>
      </c>
      <c r="S99" s="10">
        <v>44076.833333333328</v>
      </c>
      <c r="T99" s="12">
        <f>Table_SiteMilestonesTracking[[#This Row],[PathInOperation_BL]]-Table_SiteMilestonesTracking[[#This Row],[TechnicalPathSurvey_BL]]</f>
        <v>76</v>
      </c>
      <c r="U99" s="12">
        <f>Table_SiteMilestonesTracking[[#This Row],[PathInOperation_AC]]-Table_SiteMilestonesTracking[[#This Row],[TechnicalPathSurvey_AC]]</f>
        <v>48.833333333328483</v>
      </c>
      <c r="V99" s="12">
        <f>Table_SiteMilestonesTracking[[#This Row],[E2E_Path_AC]]-Table_SiteMilestonesTracking[[#This Row],[E2E_Path_BL]]</f>
        <v>-27.166666666671517</v>
      </c>
    </row>
    <row r="100" spans="1:22" x14ac:dyDescent="0.25">
      <c r="A100" t="s">
        <v>159</v>
      </c>
      <c r="B100" s="10">
        <v>44027</v>
      </c>
      <c r="C100" s="10">
        <v>44029</v>
      </c>
      <c r="D100" s="10">
        <f>Table_SiteMilestonesTracking[[#This Row],[TechnicalPathSurvey_BL]]+t1_SiteSurveyBL+t2_SiteEngineeringDocumentBL</f>
        <v>44045</v>
      </c>
      <c r="E100" s="10">
        <v>44040.166666666664</v>
      </c>
      <c r="F100" s="10">
        <f>Table_SiteMilestonesTracking[[#This Row],[PathEngineeringDocument_BL]]+t3_SiteConstructionWorkOrderBL</f>
        <v>44047</v>
      </c>
      <c r="G100" s="10">
        <v>44047.666666666664</v>
      </c>
      <c r="H100" s="10">
        <f>Table_SiteMilestonesTracking[[#This Row],[PathConstructionWorkOrder_BL]]+t4_CivilWorksBL</f>
        <v>44067</v>
      </c>
      <c r="I100" s="10">
        <v>44055.666666666664</v>
      </c>
      <c r="J100" s="10">
        <f>Table_SiteMilestonesTracking[[#This Row],[CivilWorks_BL]]+t5_MechanicalWorksBL</f>
        <v>44077</v>
      </c>
      <c r="K100" s="10">
        <v>44059.833333333328</v>
      </c>
      <c r="L100" s="10">
        <f>Table_SiteMilestonesTracking[[#This Row],[MechanicalWorks_BL]]+t6_ElectricalWorksBL</f>
        <v>44086</v>
      </c>
      <c r="M100" s="10">
        <v>44062.833333333328</v>
      </c>
      <c r="N100" s="10">
        <f>Table_SiteMilestonesTracking[[#This Row],[CablingWorks_BL]]+t7_ConstructionAcceptanceBL</f>
        <v>44088</v>
      </c>
      <c r="O100" s="10">
        <v>44065.333333333328</v>
      </c>
      <c r="P100" s="10">
        <f>Table_SiteMilestonesTracking[[#This Row],[ConstructionAcceptance_BL]]+t8_ReadyForInstallationBL</f>
        <v>44093</v>
      </c>
      <c r="Q100" s="10">
        <v>44071.833333333328</v>
      </c>
      <c r="R100" s="10">
        <f>Table_SiteMilestonesTracking[[#This Row],[ReadyForOperation_BL]]+t9_SiteInOperationsBL</f>
        <v>44103</v>
      </c>
      <c r="S100" s="10">
        <v>44079.833333333328</v>
      </c>
      <c r="T100" s="12">
        <f>Table_SiteMilestonesTracking[[#This Row],[PathInOperation_BL]]-Table_SiteMilestonesTracking[[#This Row],[TechnicalPathSurvey_BL]]</f>
        <v>76</v>
      </c>
      <c r="U100" s="12">
        <f>Table_SiteMilestonesTracking[[#This Row],[PathInOperation_AC]]-Table_SiteMilestonesTracking[[#This Row],[TechnicalPathSurvey_AC]]</f>
        <v>50.833333333328483</v>
      </c>
      <c r="V100" s="12">
        <f>Table_SiteMilestonesTracking[[#This Row],[E2E_Path_AC]]-Table_SiteMilestonesTracking[[#This Row],[E2E_Path_BL]]</f>
        <v>-25.166666666671517</v>
      </c>
    </row>
    <row r="101" spans="1:22" x14ac:dyDescent="0.25">
      <c r="A101" t="s">
        <v>160</v>
      </c>
      <c r="B101" s="10">
        <v>44027</v>
      </c>
      <c r="C101" s="10">
        <v>44031</v>
      </c>
      <c r="D101" s="10">
        <f>Table_SiteMilestonesTracking[[#This Row],[TechnicalPathSurvey_BL]]+t1_SiteSurveyBL+t2_SiteEngineeringDocumentBL</f>
        <v>44045</v>
      </c>
      <c r="E101" s="10">
        <v>44041.166666666664</v>
      </c>
      <c r="F101" s="10">
        <f>Table_SiteMilestonesTracking[[#This Row],[PathEngineeringDocument_BL]]+t3_SiteConstructionWorkOrderBL</f>
        <v>44047</v>
      </c>
      <c r="G101" s="10">
        <v>44047.666666666664</v>
      </c>
      <c r="H101" s="10">
        <f>Table_SiteMilestonesTracking[[#This Row],[PathConstructionWorkOrder_BL]]+t4_CivilWorksBL</f>
        <v>44067</v>
      </c>
      <c r="I101" s="10">
        <v>44055.666666666664</v>
      </c>
      <c r="J101" s="10">
        <f>Table_SiteMilestonesTracking[[#This Row],[CivilWorks_BL]]+t5_MechanicalWorksBL</f>
        <v>44077</v>
      </c>
      <c r="K101" s="10">
        <v>44059.833333333328</v>
      </c>
      <c r="L101" s="10">
        <f>Table_SiteMilestonesTracking[[#This Row],[MechanicalWorks_BL]]+t6_ElectricalWorksBL</f>
        <v>44086</v>
      </c>
      <c r="M101" s="10">
        <v>44063.833333333328</v>
      </c>
      <c r="N101" s="10">
        <f>Table_SiteMilestonesTracking[[#This Row],[CablingWorks_BL]]+t7_ConstructionAcceptanceBL</f>
        <v>44088</v>
      </c>
      <c r="O101" s="10">
        <v>44066.333333333328</v>
      </c>
      <c r="P101" s="10">
        <f>Table_SiteMilestonesTracking[[#This Row],[ConstructionAcceptance_BL]]+t8_ReadyForInstallationBL</f>
        <v>44093</v>
      </c>
      <c r="Q101" s="10">
        <v>44070.833333333328</v>
      </c>
      <c r="R101" s="10">
        <f>Table_SiteMilestonesTracking[[#This Row],[ReadyForOperation_BL]]+t9_SiteInOperationsBL</f>
        <v>44103</v>
      </c>
      <c r="S101" s="10">
        <v>44078.833333333328</v>
      </c>
      <c r="T101" s="12">
        <f>Table_SiteMilestonesTracking[[#This Row],[PathInOperation_BL]]-Table_SiteMilestonesTracking[[#This Row],[TechnicalPathSurvey_BL]]</f>
        <v>76</v>
      </c>
      <c r="U101" s="12">
        <f>Table_SiteMilestonesTracking[[#This Row],[PathInOperation_AC]]-Table_SiteMilestonesTracking[[#This Row],[TechnicalPathSurvey_AC]]</f>
        <v>47.833333333328483</v>
      </c>
      <c r="V101" s="12">
        <f>Table_SiteMilestonesTracking[[#This Row],[E2E_Path_AC]]-Table_SiteMilestonesTracking[[#This Row],[E2E_Path_BL]]</f>
        <v>-28.166666666671517</v>
      </c>
    </row>
    <row r="102" spans="1:22" x14ac:dyDescent="0.25">
      <c r="A102" t="s">
        <v>161</v>
      </c>
      <c r="B102" s="10">
        <v>44027</v>
      </c>
      <c r="C102" s="10">
        <v>44030</v>
      </c>
      <c r="D102" s="10">
        <f>Table_SiteMilestonesTracking[[#This Row],[TechnicalPathSurvey_BL]]+t1_SiteSurveyBL+t2_SiteEngineeringDocumentBL</f>
        <v>44045</v>
      </c>
      <c r="E102" s="10">
        <v>44042.166666666664</v>
      </c>
      <c r="F102" s="10">
        <f>Table_SiteMilestonesTracking[[#This Row],[PathEngineeringDocument_BL]]+t3_SiteConstructionWorkOrderBL</f>
        <v>44047</v>
      </c>
      <c r="G102" s="10">
        <v>44050.666666666664</v>
      </c>
      <c r="H102" s="10">
        <f>Table_SiteMilestonesTracking[[#This Row],[PathConstructionWorkOrder_BL]]+t4_CivilWorksBL</f>
        <v>44067</v>
      </c>
      <c r="I102" s="10">
        <v>44054.666666666664</v>
      </c>
      <c r="J102" s="10">
        <f>Table_SiteMilestonesTracking[[#This Row],[CivilWorks_BL]]+t5_MechanicalWorksBL</f>
        <v>44077</v>
      </c>
      <c r="K102" s="10">
        <v>44061.833333333328</v>
      </c>
      <c r="L102" s="10">
        <f>Table_SiteMilestonesTracking[[#This Row],[MechanicalWorks_BL]]+t6_ElectricalWorksBL</f>
        <v>44086</v>
      </c>
      <c r="M102" s="10">
        <v>44067.833333333328</v>
      </c>
      <c r="N102" s="10">
        <f>Table_SiteMilestonesTracking[[#This Row],[CablingWorks_BL]]+t7_ConstructionAcceptanceBL</f>
        <v>44088</v>
      </c>
      <c r="O102" s="10">
        <v>44069.333333333328</v>
      </c>
      <c r="P102" s="10">
        <f>Table_SiteMilestonesTracking[[#This Row],[ConstructionAcceptance_BL]]+t8_ReadyForInstallationBL</f>
        <v>44093</v>
      </c>
      <c r="Q102" s="10">
        <v>44072.833333333328</v>
      </c>
      <c r="R102" s="10">
        <f>Table_SiteMilestonesTracking[[#This Row],[ReadyForOperation_BL]]+t9_SiteInOperationsBL</f>
        <v>44103</v>
      </c>
      <c r="S102" s="10">
        <v>44078.833333333328</v>
      </c>
      <c r="T102" s="12">
        <f>Table_SiteMilestonesTracking[[#This Row],[PathInOperation_BL]]-Table_SiteMilestonesTracking[[#This Row],[TechnicalPathSurvey_BL]]</f>
        <v>76</v>
      </c>
      <c r="U102" s="12">
        <f>Table_SiteMilestonesTracking[[#This Row],[PathInOperation_AC]]-Table_SiteMilestonesTracking[[#This Row],[TechnicalPathSurvey_AC]]</f>
        <v>48.833333333328483</v>
      </c>
      <c r="V102" s="12">
        <f>Table_SiteMilestonesTracking[[#This Row],[E2E_Path_AC]]-Table_SiteMilestonesTracking[[#This Row],[E2E_Path_BL]]</f>
        <v>-27.166666666671517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93D9-8926-4A19-AE12-8DFE791DAF2B}">
  <dimension ref="A1:AN43"/>
  <sheetViews>
    <sheetView zoomScale="60" zoomScaleNormal="60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A3" sqref="A3:AN3"/>
    </sheetView>
  </sheetViews>
  <sheetFormatPr defaultColWidth="8.7109375" defaultRowHeight="15" outlineLevelRow="1" x14ac:dyDescent="0.25"/>
  <cols>
    <col min="1" max="1" width="15.7109375" customWidth="1"/>
    <col min="2" max="2" width="16.85546875" customWidth="1"/>
    <col min="3" max="3" width="11.42578125" customWidth="1"/>
    <col min="4" max="4" width="11.42578125" bestFit="1" customWidth="1"/>
    <col min="5" max="5" width="21.42578125" bestFit="1" customWidth="1"/>
    <col min="6" max="6" width="27.28515625" bestFit="1" customWidth="1"/>
    <col min="7" max="7" width="21.85546875" bestFit="1" customWidth="1"/>
    <col min="8" max="8" width="27.85546875" bestFit="1" customWidth="1"/>
    <col min="9" max="9" width="28.28515625" bestFit="1" customWidth="1"/>
    <col min="10" max="10" width="33.7109375" bestFit="1" customWidth="1"/>
    <col min="11" max="11" width="28.7109375" bestFit="1" customWidth="1"/>
    <col min="12" max="12" width="34" bestFit="1" customWidth="1"/>
    <col min="13" max="13" width="29.7109375" bestFit="1" customWidth="1"/>
    <col min="14" max="14" width="35" bestFit="1" customWidth="1"/>
    <col min="15" max="15" width="30.140625" bestFit="1" customWidth="1"/>
    <col min="16" max="16" width="35.42578125" bestFit="1" customWidth="1"/>
    <col min="17" max="17" width="15.42578125" bestFit="1" customWidth="1"/>
    <col min="18" max="18" width="19.85546875" bestFit="1" customWidth="1"/>
    <col min="19" max="19" width="15.85546875" bestFit="1" customWidth="1"/>
    <col min="20" max="21" width="20.28515625" bestFit="1" customWidth="1"/>
    <col min="22" max="22" width="26.140625" bestFit="1" customWidth="1"/>
    <col min="23" max="23" width="20.7109375" bestFit="1" customWidth="1"/>
    <col min="24" max="24" width="26.42578125" bestFit="1" customWidth="1"/>
    <col min="25" max="25" width="24.85546875" bestFit="1" customWidth="1"/>
    <col min="26" max="26" width="30.7109375" bestFit="1" customWidth="1"/>
    <col min="27" max="27" width="25.28515625" bestFit="1" customWidth="1"/>
    <col min="28" max="28" width="31.140625" bestFit="1" customWidth="1"/>
    <col min="29" max="29" width="14.85546875" bestFit="1" customWidth="1"/>
    <col min="30" max="30" width="20.85546875" bestFit="1" customWidth="1"/>
    <col min="31" max="31" width="15.42578125" bestFit="1" customWidth="1"/>
    <col min="32" max="32" width="21.28515625" bestFit="1" customWidth="1"/>
    <col min="33" max="33" width="17.42578125" bestFit="1" customWidth="1"/>
    <col min="34" max="34" width="23.42578125" bestFit="1" customWidth="1"/>
    <col min="35" max="35" width="18" bestFit="1" customWidth="1"/>
    <col min="36" max="36" width="24" bestFit="1" customWidth="1"/>
    <col min="37" max="37" width="22.85546875" customWidth="1"/>
    <col min="38" max="38" width="25.85546875" bestFit="1" customWidth="1"/>
    <col min="39" max="39" width="21" bestFit="1" customWidth="1"/>
    <col min="40" max="40" width="26.28515625" bestFit="1" customWidth="1"/>
  </cols>
  <sheetData>
    <row r="1" spans="1:40" s="25" customFormat="1" ht="48.95" customHeight="1" x14ac:dyDescent="0.35">
      <c r="A1" s="30" t="s">
        <v>10</v>
      </c>
      <c r="B1" s="30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x14ac:dyDescent="0.25">
      <c r="E2" s="14">
        <f>SUBTOTAL(9,Table_SiteMilestoneTrackingSummary[TechnicalSiteSurvey_BL])</f>
        <v>100</v>
      </c>
      <c r="G2" s="14">
        <f>SUBTOTAL(9,Table_SiteMilestoneTrackingSummary[TechnicalSiteSurvey_AC])</f>
        <v>100</v>
      </c>
      <c r="I2" s="14">
        <f>SUBTOTAL(9,Table_SiteMilestoneTrackingSummary[PathEngineeringDocument_BL])</f>
        <v>100</v>
      </c>
      <c r="K2" s="14">
        <f>SUBTOTAL(9,Table_SiteMilestoneTrackingSummary[PathEngineeringDocument_AC])</f>
        <v>100</v>
      </c>
      <c r="M2" s="14">
        <f>SUBTOTAL(9,Table_SiteMilestoneTrackingSummary[PathConstructionWorkOrder_BL])</f>
        <v>100</v>
      </c>
      <c r="O2" s="14">
        <f>SUBTOTAL(9,Table_SiteMilestoneTrackingSummary[PathConstructionWorkOrder_AC])</f>
        <v>100</v>
      </c>
      <c r="Q2" s="14">
        <f>SUBTOTAL(9,Table_SiteMilestoneTrackingSummary[CivilWorks_BL])</f>
        <v>100</v>
      </c>
      <c r="S2" s="14">
        <f>SUBTOTAL(9,Table_SiteMilestoneTrackingSummary[CivilWorks_AC])</f>
        <v>100</v>
      </c>
      <c r="U2" s="14">
        <f>SUBTOTAL(9,Table_SiteMilestoneTrackingSummary[MechanicalWorks_BL])</f>
        <v>100</v>
      </c>
      <c r="W2" s="14">
        <f>SUBTOTAL(9,Table_SiteMilestoneTrackingSummary[MechanicalWorks_AC])</f>
        <v>100</v>
      </c>
      <c r="Y2" s="14">
        <f>SUBTOTAL(9,Table_SiteMilestoneTrackingSummary[CablingWorks_BL])</f>
        <v>100</v>
      </c>
      <c r="AA2" s="14">
        <f>SUBTOTAL(9,Table_SiteMilestoneTrackingSummary[CablingWorks_AC])</f>
        <v>100</v>
      </c>
      <c r="AC2" s="14">
        <f>SUBTOTAL(9,Table_SiteMilestoneTrackingSummary[ConstructionAcceptance_BL])</f>
        <v>100</v>
      </c>
      <c r="AE2" s="14">
        <f>SUBTOTAL(9,Table_SiteMilestoneTrackingSummary[ConstructionAcceptance_AC])</f>
        <v>100</v>
      </c>
      <c r="AG2" s="14">
        <f>SUBTOTAL(9,Table_SiteMilestoneTrackingSummary[ReadyForOperation_BL])</f>
        <v>100</v>
      </c>
      <c r="AI2">
        <f>SUBTOTAL(9,Table_SiteMilestoneTrackingSummary[ReadyForOperation_AC])</f>
        <v>100</v>
      </c>
      <c r="AK2">
        <f>SUBTOTAL(9,Table_SiteMilestoneTrackingSummary[PathInOperations_BL])</f>
        <v>100</v>
      </c>
      <c r="AM2">
        <f>SUBTOTAL(9,Table_SiteMilestoneTrackingSummary[PathInOperations_AC])</f>
        <v>100</v>
      </c>
    </row>
    <row r="3" spans="1:40" x14ac:dyDescent="0.25">
      <c r="A3" s="25" t="s">
        <v>4</v>
      </c>
      <c r="B3" s="25" t="s">
        <v>3</v>
      </c>
      <c r="C3" s="25" t="s">
        <v>5</v>
      </c>
      <c r="D3" s="25" t="s">
        <v>6</v>
      </c>
      <c r="E3" s="25" t="s">
        <v>15</v>
      </c>
      <c r="F3" s="25" t="s">
        <v>23</v>
      </c>
      <c r="G3" s="25" t="s">
        <v>16</v>
      </c>
      <c r="H3" s="25" t="s">
        <v>24</v>
      </c>
      <c r="I3" s="25" t="s">
        <v>50</v>
      </c>
      <c r="J3" s="25" t="s">
        <v>186</v>
      </c>
      <c r="K3" s="25" t="s">
        <v>51</v>
      </c>
      <c r="L3" s="25" t="s">
        <v>187</v>
      </c>
      <c r="M3" s="25" t="s">
        <v>52</v>
      </c>
      <c r="N3" s="25" t="s">
        <v>188</v>
      </c>
      <c r="O3" s="25" t="s">
        <v>53</v>
      </c>
      <c r="P3" s="25" t="s">
        <v>189</v>
      </c>
      <c r="Q3" s="25" t="s">
        <v>17</v>
      </c>
      <c r="R3" s="25" t="s">
        <v>25</v>
      </c>
      <c r="S3" s="25" t="s">
        <v>18</v>
      </c>
      <c r="T3" s="25" t="s">
        <v>26</v>
      </c>
      <c r="U3" s="25" t="s">
        <v>19</v>
      </c>
      <c r="V3" s="25" t="s">
        <v>27</v>
      </c>
      <c r="W3" s="25" t="s">
        <v>20</v>
      </c>
      <c r="X3" s="25" t="s">
        <v>28</v>
      </c>
      <c r="Y3" s="25" t="s">
        <v>54</v>
      </c>
      <c r="Z3" s="25" t="s">
        <v>190</v>
      </c>
      <c r="AA3" s="25" t="s">
        <v>55</v>
      </c>
      <c r="AB3" s="25" t="s">
        <v>191</v>
      </c>
      <c r="AC3" s="25" t="s">
        <v>21</v>
      </c>
      <c r="AD3" s="25" t="s">
        <v>29</v>
      </c>
      <c r="AE3" s="25" t="s">
        <v>22</v>
      </c>
      <c r="AF3" s="25" t="s">
        <v>30</v>
      </c>
      <c r="AG3" s="25" t="s">
        <v>169</v>
      </c>
      <c r="AH3" s="25" t="s">
        <v>192</v>
      </c>
      <c r="AI3" s="25" t="s">
        <v>170</v>
      </c>
      <c r="AJ3" s="25" t="s">
        <v>193</v>
      </c>
      <c r="AK3" s="25" t="s">
        <v>56</v>
      </c>
      <c r="AL3" s="25" t="s">
        <v>194</v>
      </c>
      <c r="AM3" s="25" t="s">
        <v>195</v>
      </c>
      <c r="AN3" s="25" t="s">
        <v>196</v>
      </c>
    </row>
    <row r="4" spans="1:40" outlineLevel="1" x14ac:dyDescent="0.25">
      <c r="A4">
        <v>2020</v>
      </c>
      <c r="B4">
        <v>1</v>
      </c>
      <c r="C4" s="10">
        <f>DATE(Table_SiteMilestoneTrackingSummary[[#This Row],[Year]],1,-2)-WEEKDAY(DATE(Table_SiteMilestoneTrackingSummary[[#This Row],[Year]],1,3))+Table_SiteMilestoneTrackingSummary[[#This Row],[Week]]*7</f>
        <v>43829</v>
      </c>
      <c r="D4" s="10">
        <f>Table_SiteMilestoneTrackingSummary[[#This Row],[StartDate]]+6</f>
        <v>43835</v>
      </c>
      <c r="E4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4" s="13">
        <f>Table_SiteMilestoneTrackingSummary[[#This Row],[TechnicalSiteSurvey_BL]]+0</f>
        <v>0</v>
      </c>
      <c r="G4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4" s="13">
        <f>0+Table_SiteMilestoneTrackingSummary[[#This Row],[TechnicalSiteSurvey_AC]]</f>
        <v>0</v>
      </c>
      <c r="I4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4" s="13">
        <f>0+Table_SiteMilestoneTrackingSummary[[#This Row],[PathEngineeringDocument_BL]]</f>
        <v>0</v>
      </c>
      <c r="K4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4" s="13">
        <f>0+Table_SiteMilestoneTrackingSummary[[#This Row],[PathEngineeringDocument_AC]]</f>
        <v>0</v>
      </c>
      <c r="M4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4" s="13">
        <f>0+Table_SiteMilestoneTrackingSummary[[#This Row],[PathConstructionWorkOrder_BL]]</f>
        <v>0</v>
      </c>
      <c r="O4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4" s="13">
        <f>0+Table_SiteMilestoneTrackingSummary[[#This Row],[PathConstructionWorkOrder_AC]]</f>
        <v>0</v>
      </c>
      <c r="Q4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" s="13">
        <f>0+Table_SiteMilestoneTrackingSummary[[#This Row],[CivilWorks_BL]]</f>
        <v>0</v>
      </c>
      <c r="S4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" s="13">
        <f>0+Table_SiteMilestoneTrackingSummary[[#This Row],[CivilWorks_AC]]</f>
        <v>0</v>
      </c>
      <c r="U4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" s="13">
        <f>0+Table_SiteMilestoneTrackingSummary[[#This Row],[MechanicalWorks_BL]]</f>
        <v>0</v>
      </c>
      <c r="W4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" s="13">
        <f>0+Table_SiteMilestoneTrackingSummary[[#This Row],[MechanicalWorks_AC]]</f>
        <v>0</v>
      </c>
      <c r="Y4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4" s="13">
        <f>0+Table_SiteMilestoneTrackingSummary[[#This Row],[CablingWorks_BL]]</f>
        <v>0</v>
      </c>
      <c r="AA4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4" s="13">
        <f>0+Table_SiteMilestoneTrackingSummary[[#This Row],[CablingWorks_AC]]</f>
        <v>0</v>
      </c>
      <c r="AC4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4" s="13">
        <f>0+Table_SiteMilestoneTrackingSummary[[#This Row],[ConstructionAcceptance_BL]]</f>
        <v>0</v>
      </c>
      <c r="AE4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" s="13">
        <f>0+Table_SiteMilestoneTrackingSummary[[#This Row],[ConstructionAcceptance_AC]]</f>
        <v>0</v>
      </c>
      <c r="AG4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4" s="13">
        <f>0+Table_SiteMilestoneTrackingSummary[[#This Row],[ReadyForOperation_BL]]</f>
        <v>0</v>
      </c>
      <c r="AI4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4" s="13">
        <f>0+Table_SiteMilestoneTrackingSummary[[#This Row],[ReadyForOperation_AC]]</f>
        <v>0</v>
      </c>
      <c r="AK4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4" s="13">
        <f>0+Table_SiteMilestoneTrackingSummary[[#This Row],[PathInOperations_BL]]</f>
        <v>0</v>
      </c>
      <c r="AM4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4" s="13">
        <f>0+Table_SiteMilestoneTrackingSummary[[#This Row],[PathInOperations_AC]]</f>
        <v>0</v>
      </c>
    </row>
    <row r="5" spans="1:40" outlineLevel="1" x14ac:dyDescent="0.25">
      <c r="A5">
        <v>2020</v>
      </c>
      <c r="B5">
        <v>2</v>
      </c>
      <c r="C5" s="10">
        <f>DATE(Table_SiteMilestoneTrackingSummary[[#This Row],[Year]],1,-2)-WEEKDAY(DATE(Table_SiteMilestoneTrackingSummary[[#This Row],[Year]],1,3))+Table_SiteMilestoneTrackingSummary[[#This Row],[Week]]*7</f>
        <v>43836</v>
      </c>
      <c r="D5" s="10">
        <f>Table_SiteMilestoneTrackingSummary[[#This Row],[StartDate]]+6</f>
        <v>43842</v>
      </c>
      <c r="E5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5" s="13">
        <f>F4+Table_SiteMilestoneTrackingSummary[[#This Row],[TechnicalSiteSurvey_BL]]</f>
        <v>0</v>
      </c>
      <c r="G5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5" s="13">
        <f>H4+Table_SiteMilestoneTrackingSummary[[#This Row],[TechnicalSiteSurvey_AC]]</f>
        <v>0</v>
      </c>
      <c r="I5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5" s="13">
        <f>J4+Table_SiteMilestoneTrackingSummary[[#This Row],[PathEngineeringDocument_BL]]</f>
        <v>0</v>
      </c>
      <c r="K5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5" s="13">
        <f>L4+Table_SiteMilestoneTrackingSummary[[#This Row],[PathEngineeringDocument_AC]]</f>
        <v>0</v>
      </c>
      <c r="M5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5" s="13">
        <f>N4+Table_SiteMilestoneTrackingSummary[[#This Row],[PathConstructionWorkOrder_BL]]</f>
        <v>0</v>
      </c>
      <c r="O5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5" s="13">
        <f>P4+Table_SiteMilestoneTrackingSummary[[#This Row],[PathConstructionWorkOrder_AC]]</f>
        <v>0</v>
      </c>
      <c r="Q5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5" s="13">
        <f>R4+Table_SiteMilestoneTrackingSummary[[#This Row],[CivilWorks_BL]]</f>
        <v>0</v>
      </c>
      <c r="S5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5" s="13">
        <f>T4+Table_SiteMilestoneTrackingSummary[[#This Row],[CivilWorks_AC]]</f>
        <v>0</v>
      </c>
      <c r="U5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5" s="13">
        <f>V4+Table_SiteMilestoneTrackingSummary[[#This Row],[MechanicalWorks_BL]]</f>
        <v>0</v>
      </c>
      <c r="W5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5" s="13">
        <f>X4+Table_SiteMilestoneTrackingSummary[[#This Row],[MechanicalWorks_AC]]</f>
        <v>0</v>
      </c>
      <c r="Y5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5" s="13">
        <f>Z4+Table_SiteMilestoneTrackingSummary[[#This Row],[CablingWorks_BL]]</f>
        <v>0</v>
      </c>
      <c r="AA5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5" s="13">
        <f>AB4+Table_SiteMilestoneTrackingSummary[[#This Row],[CablingWorks_AC]]</f>
        <v>0</v>
      </c>
      <c r="AC5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5" s="13">
        <f>AD4+Table_SiteMilestoneTrackingSummary[[#This Row],[ConstructionAcceptance_BL]]</f>
        <v>0</v>
      </c>
      <c r="AE5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5" s="13">
        <f>AF4+Table_SiteMilestoneTrackingSummary[[#This Row],[ConstructionAcceptance_AC]]</f>
        <v>0</v>
      </c>
      <c r="AG5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5" s="13">
        <f>AH4+Table_SiteMilestoneTrackingSummary[[#This Row],[ReadyForOperation_BL]]</f>
        <v>0</v>
      </c>
      <c r="AI5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5" s="13">
        <f>AJ4+Table_SiteMilestoneTrackingSummary[[#This Row],[ReadyForOperation_AC]]</f>
        <v>0</v>
      </c>
      <c r="AK5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5" s="13">
        <f>AL4+Table_SiteMilestoneTrackingSummary[[#This Row],[PathInOperations_BL]]</f>
        <v>0</v>
      </c>
      <c r="AM5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5" s="13">
        <f>AN4+Table_SiteMilestoneTrackingSummary[[#This Row],[PathInOperations_AC]]</f>
        <v>0</v>
      </c>
    </row>
    <row r="6" spans="1:40" outlineLevel="1" x14ac:dyDescent="0.25">
      <c r="A6">
        <v>2020</v>
      </c>
      <c r="B6">
        <v>3</v>
      </c>
      <c r="C6" s="10">
        <f>DATE(Table_SiteMilestoneTrackingSummary[[#This Row],[Year]],1,-2)-WEEKDAY(DATE(Table_SiteMilestoneTrackingSummary[[#This Row],[Year]],1,3))+Table_SiteMilestoneTrackingSummary[[#This Row],[Week]]*7</f>
        <v>43843</v>
      </c>
      <c r="D6" s="10">
        <f>Table_SiteMilestoneTrackingSummary[[#This Row],[StartDate]]+6</f>
        <v>43849</v>
      </c>
      <c r="E6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6" s="13">
        <f>F5+Table_SiteMilestoneTrackingSummary[[#This Row],[TechnicalSiteSurvey_BL]]</f>
        <v>0</v>
      </c>
      <c r="G6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6" s="13">
        <f>H5+Table_SiteMilestoneTrackingSummary[[#This Row],[TechnicalSiteSurvey_AC]]</f>
        <v>0</v>
      </c>
      <c r="I6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6" s="13">
        <f>J5+Table_SiteMilestoneTrackingSummary[[#This Row],[PathEngineeringDocument_BL]]</f>
        <v>0</v>
      </c>
      <c r="K6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6" s="13">
        <f>L5+Table_SiteMilestoneTrackingSummary[[#This Row],[PathEngineeringDocument_AC]]</f>
        <v>0</v>
      </c>
      <c r="M6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6" s="13">
        <f>N5+Table_SiteMilestoneTrackingSummary[[#This Row],[PathConstructionWorkOrder_BL]]</f>
        <v>0</v>
      </c>
      <c r="O6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6" s="13">
        <f>P5+Table_SiteMilestoneTrackingSummary[[#This Row],[PathConstructionWorkOrder_AC]]</f>
        <v>0</v>
      </c>
      <c r="Q6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6" s="13">
        <f>R5+Table_SiteMilestoneTrackingSummary[[#This Row],[CivilWorks_BL]]</f>
        <v>0</v>
      </c>
      <c r="S6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6" s="13">
        <f>T5+Table_SiteMilestoneTrackingSummary[[#This Row],[CivilWorks_AC]]</f>
        <v>0</v>
      </c>
      <c r="U6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6" s="13">
        <f>V5+Table_SiteMilestoneTrackingSummary[[#This Row],[MechanicalWorks_BL]]</f>
        <v>0</v>
      </c>
      <c r="W6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6" s="13">
        <f>X5+Table_SiteMilestoneTrackingSummary[[#This Row],[MechanicalWorks_AC]]</f>
        <v>0</v>
      </c>
      <c r="Y6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6" s="13">
        <f>Z5+Table_SiteMilestoneTrackingSummary[[#This Row],[CablingWorks_BL]]</f>
        <v>0</v>
      </c>
      <c r="AA6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6" s="13">
        <f>AB5+Table_SiteMilestoneTrackingSummary[[#This Row],[CablingWorks_AC]]</f>
        <v>0</v>
      </c>
      <c r="AC6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6" s="13">
        <f>AD5+Table_SiteMilestoneTrackingSummary[[#This Row],[ConstructionAcceptance_BL]]</f>
        <v>0</v>
      </c>
      <c r="AE6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6" s="13">
        <f>AF5+Table_SiteMilestoneTrackingSummary[[#This Row],[ConstructionAcceptance_AC]]</f>
        <v>0</v>
      </c>
      <c r="AG6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6" s="13">
        <f>AH5+Table_SiteMilestoneTrackingSummary[[#This Row],[ReadyForOperation_BL]]</f>
        <v>0</v>
      </c>
      <c r="AI6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6" s="13">
        <f>AJ5+Table_SiteMilestoneTrackingSummary[[#This Row],[ReadyForOperation_AC]]</f>
        <v>0</v>
      </c>
      <c r="AK6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6" s="13">
        <f>AL5+Table_SiteMilestoneTrackingSummary[[#This Row],[PathInOperations_BL]]</f>
        <v>0</v>
      </c>
      <c r="AM6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6" s="13">
        <f>AN5+Table_SiteMilestoneTrackingSummary[[#This Row],[PathInOperations_AC]]</f>
        <v>0</v>
      </c>
    </row>
    <row r="7" spans="1:40" outlineLevel="1" x14ac:dyDescent="0.25">
      <c r="A7">
        <v>2020</v>
      </c>
      <c r="B7">
        <v>4</v>
      </c>
      <c r="C7" s="10">
        <f>DATE(Table_SiteMilestoneTrackingSummary[[#This Row],[Year]],1,-2)-WEEKDAY(DATE(Table_SiteMilestoneTrackingSummary[[#This Row],[Year]],1,3))+Table_SiteMilestoneTrackingSummary[[#This Row],[Week]]*7</f>
        <v>43850</v>
      </c>
      <c r="D7" s="10">
        <f>Table_SiteMilestoneTrackingSummary[[#This Row],[StartDate]]+6</f>
        <v>43856</v>
      </c>
      <c r="E7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7" s="13">
        <f>F6+Table_SiteMilestoneTrackingSummary[[#This Row],[TechnicalSiteSurvey_BL]]</f>
        <v>0</v>
      </c>
      <c r="G7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7" s="13">
        <f>H6+Table_SiteMilestoneTrackingSummary[[#This Row],[TechnicalSiteSurvey_AC]]</f>
        <v>0</v>
      </c>
      <c r="I7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7" s="13">
        <f>J6+Table_SiteMilestoneTrackingSummary[[#This Row],[PathEngineeringDocument_BL]]</f>
        <v>0</v>
      </c>
      <c r="K7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7" s="13">
        <f>L6+Table_SiteMilestoneTrackingSummary[[#This Row],[PathEngineeringDocument_AC]]</f>
        <v>0</v>
      </c>
      <c r="M7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7" s="13">
        <f>N6+Table_SiteMilestoneTrackingSummary[[#This Row],[PathConstructionWorkOrder_BL]]</f>
        <v>0</v>
      </c>
      <c r="O7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7" s="13">
        <f>P6+Table_SiteMilestoneTrackingSummary[[#This Row],[PathConstructionWorkOrder_AC]]</f>
        <v>0</v>
      </c>
      <c r="Q7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7" s="13">
        <f>R6+Table_SiteMilestoneTrackingSummary[[#This Row],[CivilWorks_BL]]</f>
        <v>0</v>
      </c>
      <c r="S7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7" s="13">
        <f>T6+Table_SiteMilestoneTrackingSummary[[#This Row],[CivilWorks_AC]]</f>
        <v>0</v>
      </c>
      <c r="U7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7" s="13">
        <f>V6+Table_SiteMilestoneTrackingSummary[[#This Row],[MechanicalWorks_BL]]</f>
        <v>0</v>
      </c>
      <c r="W7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7" s="13">
        <f>X6+Table_SiteMilestoneTrackingSummary[[#This Row],[MechanicalWorks_AC]]</f>
        <v>0</v>
      </c>
      <c r="Y7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7" s="13">
        <f>Z6+Table_SiteMilestoneTrackingSummary[[#This Row],[CablingWorks_BL]]</f>
        <v>0</v>
      </c>
      <c r="AA7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7" s="13">
        <f>AB6+Table_SiteMilestoneTrackingSummary[[#This Row],[CablingWorks_AC]]</f>
        <v>0</v>
      </c>
      <c r="AC7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7" s="13">
        <f>AD6+Table_SiteMilestoneTrackingSummary[[#This Row],[ConstructionAcceptance_BL]]</f>
        <v>0</v>
      </c>
      <c r="AE7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7" s="13">
        <f>AF6+Table_SiteMilestoneTrackingSummary[[#This Row],[ConstructionAcceptance_AC]]</f>
        <v>0</v>
      </c>
      <c r="AG7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7" s="13">
        <f>AH6+Table_SiteMilestoneTrackingSummary[[#This Row],[ReadyForOperation_BL]]</f>
        <v>0</v>
      </c>
      <c r="AI7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7" s="13">
        <f>AJ6+Table_SiteMilestoneTrackingSummary[[#This Row],[ReadyForOperation_AC]]</f>
        <v>0</v>
      </c>
      <c r="AK7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7" s="13">
        <f>AL6+Table_SiteMilestoneTrackingSummary[[#This Row],[PathInOperations_BL]]</f>
        <v>0</v>
      </c>
      <c r="AM7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7" s="13">
        <f>AN6+Table_SiteMilestoneTrackingSummary[[#This Row],[PathInOperations_AC]]</f>
        <v>0</v>
      </c>
    </row>
    <row r="8" spans="1:40" outlineLevel="1" x14ac:dyDescent="0.25">
      <c r="A8">
        <v>2020</v>
      </c>
      <c r="B8">
        <v>5</v>
      </c>
      <c r="C8" s="10">
        <f>DATE(Table_SiteMilestoneTrackingSummary[[#This Row],[Year]],1,-2)-WEEKDAY(DATE(Table_SiteMilestoneTrackingSummary[[#This Row],[Year]],1,3))+Table_SiteMilestoneTrackingSummary[[#This Row],[Week]]*7</f>
        <v>43857</v>
      </c>
      <c r="D8" s="10">
        <f>Table_SiteMilestoneTrackingSummary[[#This Row],[StartDate]]+6</f>
        <v>43863</v>
      </c>
      <c r="E8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8" s="13">
        <f>F7+Table_SiteMilestoneTrackingSummary[[#This Row],[TechnicalSiteSurvey_BL]]</f>
        <v>0</v>
      </c>
      <c r="G8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8" s="13">
        <f>H7+Table_SiteMilestoneTrackingSummary[[#This Row],[TechnicalSiteSurvey_AC]]</f>
        <v>0</v>
      </c>
      <c r="I8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8" s="13">
        <f>J7+Table_SiteMilestoneTrackingSummary[[#This Row],[PathEngineeringDocument_BL]]</f>
        <v>0</v>
      </c>
      <c r="K8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8" s="13">
        <f>L7+Table_SiteMilestoneTrackingSummary[[#This Row],[PathEngineeringDocument_AC]]</f>
        <v>0</v>
      </c>
      <c r="M8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8" s="13">
        <f>N7+Table_SiteMilestoneTrackingSummary[[#This Row],[PathConstructionWorkOrder_BL]]</f>
        <v>0</v>
      </c>
      <c r="O8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8" s="13">
        <f>P7+Table_SiteMilestoneTrackingSummary[[#This Row],[PathConstructionWorkOrder_AC]]</f>
        <v>0</v>
      </c>
      <c r="Q8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8" s="13">
        <f>R7+Table_SiteMilestoneTrackingSummary[[#This Row],[CivilWorks_BL]]</f>
        <v>0</v>
      </c>
      <c r="S8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8" s="13">
        <f>T7+Table_SiteMilestoneTrackingSummary[[#This Row],[CivilWorks_AC]]</f>
        <v>0</v>
      </c>
      <c r="U8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8" s="13">
        <f>V7+Table_SiteMilestoneTrackingSummary[[#This Row],[MechanicalWorks_BL]]</f>
        <v>0</v>
      </c>
      <c r="W8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8" s="13">
        <f>X7+Table_SiteMilestoneTrackingSummary[[#This Row],[MechanicalWorks_AC]]</f>
        <v>0</v>
      </c>
      <c r="Y8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8" s="13">
        <f>Z7+Table_SiteMilestoneTrackingSummary[[#This Row],[CablingWorks_BL]]</f>
        <v>0</v>
      </c>
      <c r="AA8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8" s="13">
        <f>AB7+Table_SiteMilestoneTrackingSummary[[#This Row],[CablingWorks_AC]]</f>
        <v>0</v>
      </c>
      <c r="AC8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8" s="13">
        <f>AD7+Table_SiteMilestoneTrackingSummary[[#This Row],[ConstructionAcceptance_BL]]</f>
        <v>0</v>
      </c>
      <c r="AE8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8" s="13">
        <f>AF7+Table_SiteMilestoneTrackingSummary[[#This Row],[ConstructionAcceptance_AC]]</f>
        <v>0</v>
      </c>
      <c r="AG8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8" s="13">
        <f>AH7+Table_SiteMilestoneTrackingSummary[[#This Row],[ReadyForOperation_BL]]</f>
        <v>0</v>
      </c>
      <c r="AI8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8" s="13">
        <f>AJ7+Table_SiteMilestoneTrackingSummary[[#This Row],[ReadyForOperation_AC]]</f>
        <v>0</v>
      </c>
      <c r="AK8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8" s="13">
        <f>AL7+Table_SiteMilestoneTrackingSummary[[#This Row],[PathInOperations_BL]]</f>
        <v>0</v>
      </c>
      <c r="AM8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8" s="13">
        <f>AN7+Table_SiteMilestoneTrackingSummary[[#This Row],[PathInOperations_AC]]</f>
        <v>0</v>
      </c>
    </row>
    <row r="9" spans="1:40" outlineLevel="1" x14ac:dyDescent="0.25">
      <c r="A9">
        <v>2020</v>
      </c>
      <c r="B9">
        <v>6</v>
      </c>
      <c r="C9" s="10">
        <f>DATE(Table_SiteMilestoneTrackingSummary[[#This Row],[Year]],1,-2)-WEEKDAY(DATE(Table_SiteMilestoneTrackingSummary[[#This Row],[Year]],1,3))+Table_SiteMilestoneTrackingSummary[[#This Row],[Week]]*7</f>
        <v>43864</v>
      </c>
      <c r="D9" s="10">
        <f>Table_SiteMilestoneTrackingSummary[[#This Row],[StartDate]]+6</f>
        <v>43870</v>
      </c>
      <c r="E9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9" s="13">
        <f>F8+Table_SiteMilestoneTrackingSummary[[#This Row],[TechnicalSiteSurvey_BL]]</f>
        <v>0</v>
      </c>
      <c r="G9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9" s="13">
        <f>H8+Table_SiteMilestoneTrackingSummary[[#This Row],[TechnicalSiteSurvey_AC]]</f>
        <v>0</v>
      </c>
      <c r="I9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9" s="13">
        <f>J8+Table_SiteMilestoneTrackingSummary[[#This Row],[PathEngineeringDocument_BL]]</f>
        <v>0</v>
      </c>
      <c r="K9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9" s="13">
        <f>L8+Table_SiteMilestoneTrackingSummary[[#This Row],[PathEngineeringDocument_AC]]</f>
        <v>0</v>
      </c>
      <c r="M9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9" s="13">
        <f>N8+Table_SiteMilestoneTrackingSummary[[#This Row],[PathConstructionWorkOrder_BL]]</f>
        <v>0</v>
      </c>
      <c r="O9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9" s="13">
        <f>P8+Table_SiteMilestoneTrackingSummary[[#This Row],[PathConstructionWorkOrder_AC]]</f>
        <v>0</v>
      </c>
      <c r="Q9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9" s="13">
        <f>R8+Table_SiteMilestoneTrackingSummary[[#This Row],[CivilWorks_BL]]</f>
        <v>0</v>
      </c>
      <c r="S9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9" s="13">
        <f>T8+Table_SiteMilestoneTrackingSummary[[#This Row],[CivilWorks_AC]]</f>
        <v>0</v>
      </c>
      <c r="U9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9" s="13">
        <f>V8+Table_SiteMilestoneTrackingSummary[[#This Row],[MechanicalWorks_BL]]</f>
        <v>0</v>
      </c>
      <c r="W9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9" s="13">
        <f>X8+Table_SiteMilestoneTrackingSummary[[#This Row],[MechanicalWorks_AC]]</f>
        <v>0</v>
      </c>
      <c r="Y9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9" s="13">
        <f>Z8+Table_SiteMilestoneTrackingSummary[[#This Row],[CablingWorks_BL]]</f>
        <v>0</v>
      </c>
      <c r="AA9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9" s="13">
        <f>AB8+Table_SiteMilestoneTrackingSummary[[#This Row],[CablingWorks_AC]]</f>
        <v>0</v>
      </c>
      <c r="AC9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9" s="13">
        <f>AD8+Table_SiteMilestoneTrackingSummary[[#This Row],[ConstructionAcceptance_BL]]</f>
        <v>0</v>
      </c>
      <c r="AE9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9" s="13">
        <f>AF8+Table_SiteMilestoneTrackingSummary[[#This Row],[ConstructionAcceptance_AC]]</f>
        <v>0</v>
      </c>
      <c r="AG9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9" s="13">
        <f>AH8+Table_SiteMilestoneTrackingSummary[[#This Row],[ReadyForOperation_BL]]</f>
        <v>0</v>
      </c>
      <c r="AI9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9" s="13">
        <f>AJ8+Table_SiteMilestoneTrackingSummary[[#This Row],[ReadyForOperation_AC]]</f>
        <v>0</v>
      </c>
      <c r="AK9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9" s="13">
        <f>AL8+Table_SiteMilestoneTrackingSummary[[#This Row],[PathInOperations_BL]]</f>
        <v>0</v>
      </c>
      <c r="AM9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9" s="13">
        <f>AN8+Table_SiteMilestoneTrackingSummary[[#This Row],[PathInOperations_AC]]</f>
        <v>0</v>
      </c>
    </row>
    <row r="10" spans="1:40" outlineLevel="1" x14ac:dyDescent="0.25">
      <c r="A10">
        <v>2020</v>
      </c>
      <c r="B10">
        <v>7</v>
      </c>
      <c r="C10" s="10">
        <f>DATE(Table_SiteMilestoneTrackingSummary[[#This Row],[Year]],1,-2)-WEEKDAY(DATE(Table_SiteMilestoneTrackingSummary[[#This Row],[Year]],1,3))+Table_SiteMilestoneTrackingSummary[[#This Row],[Week]]*7</f>
        <v>43871</v>
      </c>
      <c r="D10" s="10">
        <f>Table_SiteMilestoneTrackingSummary[[#This Row],[StartDate]]+6</f>
        <v>43877</v>
      </c>
      <c r="E10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0" s="13">
        <f>F9+Table_SiteMilestoneTrackingSummary[[#This Row],[TechnicalSiteSurvey_BL]]</f>
        <v>0</v>
      </c>
      <c r="G10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0" s="13">
        <f>H9+Table_SiteMilestoneTrackingSummary[[#This Row],[TechnicalSiteSurvey_AC]]</f>
        <v>0</v>
      </c>
      <c r="I10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0" s="13">
        <f>J9+Table_SiteMilestoneTrackingSummary[[#This Row],[PathEngineeringDocument_BL]]</f>
        <v>0</v>
      </c>
      <c r="K10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0" s="13">
        <f>L9+Table_SiteMilestoneTrackingSummary[[#This Row],[PathEngineeringDocument_AC]]</f>
        <v>0</v>
      </c>
      <c r="M10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0" s="13">
        <f>N9+Table_SiteMilestoneTrackingSummary[[#This Row],[PathConstructionWorkOrder_BL]]</f>
        <v>0</v>
      </c>
      <c r="O10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0" s="13">
        <f>P9+Table_SiteMilestoneTrackingSummary[[#This Row],[PathConstructionWorkOrder_AC]]</f>
        <v>0</v>
      </c>
      <c r="Q10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0" s="13">
        <f>R9+Table_SiteMilestoneTrackingSummary[[#This Row],[CivilWorks_BL]]</f>
        <v>0</v>
      </c>
      <c r="S10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0" s="13">
        <f>T9+Table_SiteMilestoneTrackingSummary[[#This Row],[CivilWorks_AC]]</f>
        <v>0</v>
      </c>
      <c r="U10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0" s="13">
        <f>V9+Table_SiteMilestoneTrackingSummary[[#This Row],[MechanicalWorks_BL]]</f>
        <v>0</v>
      </c>
      <c r="W10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0" s="13">
        <f>X9+Table_SiteMilestoneTrackingSummary[[#This Row],[MechanicalWorks_AC]]</f>
        <v>0</v>
      </c>
      <c r="Y10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0" s="13">
        <f>Z9+Table_SiteMilestoneTrackingSummary[[#This Row],[CablingWorks_BL]]</f>
        <v>0</v>
      </c>
      <c r="AA10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0" s="13">
        <f>AB9+Table_SiteMilestoneTrackingSummary[[#This Row],[CablingWorks_AC]]</f>
        <v>0</v>
      </c>
      <c r="AC10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0" s="13">
        <f>AD9+Table_SiteMilestoneTrackingSummary[[#This Row],[ConstructionAcceptance_BL]]</f>
        <v>0</v>
      </c>
      <c r="AE10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0" s="13">
        <f>AF9+Table_SiteMilestoneTrackingSummary[[#This Row],[ConstructionAcceptance_AC]]</f>
        <v>0</v>
      </c>
      <c r="AG10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0" s="13">
        <f>AH9+Table_SiteMilestoneTrackingSummary[[#This Row],[ReadyForOperation_BL]]</f>
        <v>0</v>
      </c>
      <c r="AI10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0" s="13">
        <f>AJ9+Table_SiteMilestoneTrackingSummary[[#This Row],[ReadyForOperation_AC]]</f>
        <v>0</v>
      </c>
      <c r="AK10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0" s="13">
        <f>AL9+Table_SiteMilestoneTrackingSummary[[#This Row],[PathInOperations_BL]]</f>
        <v>0</v>
      </c>
      <c r="AM10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0" s="13">
        <f>AN9+Table_SiteMilestoneTrackingSummary[[#This Row],[PathInOperations_AC]]</f>
        <v>0</v>
      </c>
    </row>
    <row r="11" spans="1:40" outlineLevel="1" x14ac:dyDescent="0.25">
      <c r="A11">
        <v>2020</v>
      </c>
      <c r="B11">
        <v>8</v>
      </c>
      <c r="C11" s="10">
        <f>DATE(Table_SiteMilestoneTrackingSummary[[#This Row],[Year]],1,-2)-WEEKDAY(DATE(Table_SiteMilestoneTrackingSummary[[#This Row],[Year]],1,3))+Table_SiteMilestoneTrackingSummary[[#This Row],[Week]]*7</f>
        <v>43878</v>
      </c>
      <c r="D11" s="10">
        <f>Table_SiteMilestoneTrackingSummary[[#This Row],[StartDate]]+6</f>
        <v>43884</v>
      </c>
      <c r="E11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1" s="13">
        <f>F10+Table_SiteMilestoneTrackingSummary[[#This Row],[TechnicalSiteSurvey_BL]]</f>
        <v>0</v>
      </c>
      <c r="G11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1" s="13">
        <f>H10+Table_SiteMilestoneTrackingSummary[[#This Row],[TechnicalSiteSurvey_AC]]</f>
        <v>0</v>
      </c>
      <c r="I11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1" s="13">
        <f>J10+Table_SiteMilestoneTrackingSummary[[#This Row],[PathEngineeringDocument_BL]]</f>
        <v>0</v>
      </c>
      <c r="K11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1" s="13">
        <f>L10+Table_SiteMilestoneTrackingSummary[[#This Row],[PathEngineeringDocument_AC]]</f>
        <v>0</v>
      </c>
      <c r="M11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1" s="13">
        <f>N10+Table_SiteMilestoneTrackingSummary[[#This Row],[PathConstructionWorkOrder_BL]]</f>
        <v>0</v>
      </c>
      <c r="O11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1" s="13">
        <f>P10+Table_SiteMilestoneTrackingSummary[[#This Row],[PathConstructionWorkOrder_AC]]</f>
        <v>0</v>
      </c>
      <c r="Q11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1" s="13">
        <f>R10+Table_SiteMilestoneTrackingSummary[[#This Row],[CivilWorks_BL]]</f>
        <v>0</v>
      </c>
      <c r="S11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1" s="13">
        <f>T10+Table_SiteMilestoneTrackingSummary[[#This Row],[CivilWorks_AC]]</f>
        <v>0</v>
      </c>
      <c r="U11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1" s="13">
        <f>V10+Table_SiteMilestoneTrackingSummary[[#This Row],[MechanicalWorks_BL]]</f>
        <v>0</v>
      </c>
      <c r="W11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1" s="13">
        <f>X10+Table_SiteMilestoneTrackingSummary[[#This Row],[MechanicalWorks_AC]]</f>
        <v>0</v>
      </c>
      <c r="Y11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1" s="13">
        <f>Z10+Table_SiteMilestoneTrackingSummary[[#This Row],[CablingWorks_BL]]</f>
        <v>0</v>
      </c>
      <c r="AA11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1" s="13">
        <f>AB10+Table_SiteMilestoneTrackingSummary[[#This Row],[CablingWorks_AC]]</f>
        <v>0</v>
      </c>
      <c r="AC11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1" s="13">
        <f>AD10+Table_SiteMilestoneTrackingSummary[[#This Row],[ConstructionAcceptance_BL]]</f>
        <v>0</v>
      </c>
      <c r="AE11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1" s="13">
        <f>AF10+Table_SiteMilestoneTrackingSummary[[#This Row],[ConstructionAcceptance_AC]]</f>
        <v>0</v>
      </c>
      <c r="AG11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1" s="13">
        <f>AH10+Table_SiteMilestoneTrackingSummary[[#This Row],[ReadyForOperation_BL]]</f>
        <v>0</v>
      </c>
      <c r="AI11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1" s="13">
        <f>AJ10+Table_SiteMilestoneTrackingSummary[[#This Row],[ReadyForOperation_AC]]</f>
        <v>0</v>
      </c>
      <c r="AK11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1" s="13">
        <f>AL10+Table_SiteMilestoneTrackingSummary[[#This Row],[PathInOperations_BL]]</f>
        <v>0</v>
      </c>
      <c r="AM11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1" s="13">
        <f>AN10+Table_SiteMilestoneTrackingSummary[[#This Row],[PathInOperations_AC]]</f>
        <v>0</v>
      </c>
    </row>
    <row r="12" spans="1:40" outlineLevel="1" x14ac:dyDescent="0.25">
      <c r="A12">
        <v>2020</v>
      </c>
      <c r="B12">
        <v>9</v>
      </c>
      <c r="C12" s="10">
        <f>DATE(Table_SiteMilestoneTrackingSummary[[#This Row],[Year]],1,-2)-WEEKDAY(DATE(Table_SiteMilestoneTrackingSummary[[#This Row],[Year]],1,3))+Table_SiteMilestoneTrackingSummary[[#This Row],[Week]]*7</f>
        <v>43885</v>
      </c>
      <c r="D12" s="10">
        <f>Table_SiteMilestoneTrackingSummary[[#This Row],[StartDate]]+6</f>
        <v>43891</v>
      </c>
      <c r="E12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2" s="13">
        <f>F11+Table_SiteMilestoneTrackingSummary[[#This Row],[TechnicalSiteSurvey_BL]]</f>
        <v>0</v>
      </c>
      <c r="G12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2" s="13">
        <f>H11+Table_SiteMilestoneTrackingSummary[[#This Row],[TechnicalSiteSurvey_AC]]</f>
        <v>0</v>
      </c>
      <c r="I12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2" s="13">
        <f>J11+Table_SiteMilestoneTrackingSummary[[#This Row],[PathEngineeringDocument_BL]]</f>
        <v>0</v>
      </c>
      <c r="K12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2" s="13">
        <f>L11+Table_SiteMilestoneTrackingSummary[[#This Row],[PathEngineeringDocument_AC]]</f>
        <v>0</v>
      </c>
      <c r="M12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2" s="13">
        <f>N11+Table_SiteMilestoneTrackingSummary[[#This Row],[PathConstructionWorkOrder_BL]]</f>
        <v>0</v>
      </c>
      <c r="O12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2" s="13">
        <f>P11+Table_SiteMilestoneTrackingSummary[[#This Row],[PathConstructionWorkOrder_AC]]</f>
        <v>0</v>
      </c>
      <c r="Q12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2" s="13">
        <f>R11+Table_SiteMilestoneTrackingSummary[[#This Row],[CivilWorks_BL]]</f>
        <v>0</v>
      </c>
      <c r="S12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2" s="13">
        <f>T11+Table_SiteMilestoneTrackingSummary[[#This Row],[CivilWorks_AC]]</f>
        <v>0</v>
      </c>
      <c r="U12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2" s="13">
        <f>V11+Table_SiteMilestoneTrackingSummary[[#This Row],[MechanicalWorks_BL]]</f>
        <v>0</v>
      </c>
      <c r="W12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2" s="13">
        <f>X11+Table_SiteMilestoneTrackingSummary[[#This Row],[MechanicalWorks_AC]]</f>
        <v>0</v>
      </c>
      <c r="Y12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2" s="13">
        <f>Z11+Table_SiteMilestoneTrackingSummary[[#This Row],[CablingWorks_BL]]</f>
        <v>0</v>
      </c>
      <c r="AA12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2" s="13">
        <f>AB11+Table_SiteMilestoneTrackingSummary[[#This Row],[CablingWorks_AC]]</f>
        <v>0</v>
      </c>
      <c r="AC12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2" s="13">
        <f>AD11+Table_SiteMilestoneTrackingSummary[[#This Row],[ConstructionAcceptance_BL]]</f>
        <v>0</v>
      </c>
      <c r="AE12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2" s="13">
        <f>AF11+Table_SiteMilestoneTrackingSummary[[#This Row],[ConstructionAcceptance_AC]]</f>
        <v>0</v>
      </c>
      <c r="AG12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2" s="13">
        <f>AH11+Table_SiteMilestoneTrackingSummary[[#This Row],[ReadyForOperation_BL]]</f>
        <v>0</v>
      </c>
      <c r="AI12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2" s="13">
        <f>AJ11+Table_SiteMilestoneTrackingSummary[[#This Row],[ReadyForOperation_AC]]</f>
        <v>0</v>
      </c>
      <c r="AK12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2" s="13">
        <f>AL11+Table_SiteMilestoneTrackingSummary[[#This Row],[PathInOperations_BL]]</f>
        <v>0</v>
      </c>
      <c r="AM12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2" s="13">
        <f>AN11+Table_SiteMilestoneTrackingSummary[[#This Row],[PathInOperations_AC]]</f>
        <v>0</v>
      </c>
    </row>
    <row r="13" spans="1:40" outlineLevel="1" x14ac:dyDescent="0.25">
      <c r="A13">
        <v>2020</v>
      </c>
      <c r="B13">
        <v>10</v>
      </c>
      <c r="C13" s="10">
        <f>DATE(Table_SiteMilestoneTrackingSummary[[#This Row],[Year]],1,-2)-WEEKDAY(DATE(Table_SiteMilestoneTrackingSummary[[#This Row],[Year]],1,3))+Table_SiteMilestoneTrackingSummary[[#This Row],[Week]]*7</f>
        <v>43892</v>
      </c>
      <c r="D13" s="10">
        <f>Table_SiteMilestoneTrackingSummary[[#This Row],[StartDate]]+6</f>
        <v>43898</v>
      </c>
      <c r="E13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3" s="13">
        <f>F12+Table_SiteMilestoneTrackingSummary[[#This Row],[TechnicalSiteSurvey_BL]]</f>
        <v>0</v>
      </c>
      <c r="G13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3" s="13">
        <f>H12+Table_SiteMilestoneTrackingSummary[[#This Row],[TechnicalSiteSurvey_AC]]</f>
        <v>0</v>
      </c>
      <c r="I13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3" s="13">
        <f>J12+Table_SiteMilestoneTrackingSummary[[#This Row],[PathEngineeringDocument_BL]]</f>
        <v>0</v>
      </c>
      <c r="K13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3" s="13">
        <f>L12+Table_SiteMilestoneTrackingSummary[[#This Row],[PathEngineeringDocument_AC]]</f>
        <v>0</v>
      </c>
      <c r="M13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3" s="13">
        <f>N12+Table_SiteMilestoneTrackingSummary[[#This Row],[PathConstructionWorkOrder_BL]]</f>
        <v>0</v>
      </c>
      <c r="O13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3" s="13">
        <f>P12+Table_SiteMilestoneTrackingSummary[[#This Row],[PathConstructionWorkOrder_AC]]</f>
        <v>0</v>
      </c>
      <c r="Q13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3" s="13">
        <f>R12+Table_SiteMilestoneTrackingSummary[[#This Row],[CivilWorks_BL]]</f>
        <v>0</v>
      </c>
      <c r="S13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3" s="13">
        <f>T12+Table_SiteMilestoneTrackingSummary[[#This Row],[CivilWorks_AC]]</f>
        <v>0</v>
      </c>
      <c r="U13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3" s="13">
        <f>V12+Table_SiteMilestoneTrackingSummary[[#This Row],[MechanicalWorks_BL]]</f>
        <v>0</v>
      </c>
      <c r="W13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3" s="13">
        <f>X12+Table_SiteMilestoneTrackingSummary[[#This Row],[MechanicalWorks_AC]]</f>
        <v>0</v>
      </c>
      <c r="Y13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3" s="13">
        <f>Z12+Table_SiteMilestoneTrackingSummary[[#This Row],[CablingWorks_BL]]</f>
        <v>0</v>
      </c>
      <c r="AA13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3" s="13">
        <f>AB12+Table_SiteMilestoneTrackingSummary[[#This Row],[CablingWorks_AC]]</f>
        <v>0</v>
      </c>
      <c r="AC13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3" s="13">
        <f>AD12+Table_SiteMilestoneTrackingSummary[[#This Row],[ConstructionAcceptance_BL]]</f>
        <v>0</v>
      </c>
      <c r="AE13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3" s="13">
        <f>AF12+Table_SiteMilestoneTrackingSummary[[#This Row],[ConstructionAcceptance_AC]]</f>
        <v>0</v>
      </c>
      <c r="AG13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3" s="13">
        <f>AH12+Table_SiteMilestoneTrackingSummary[[#This Row],[ReadyForOperation_BL]]</f>
        <v>0</v>
      </c>
      <c r="AI13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3" s="13">
        <f>AJ12+Table_SiteMilestoneTrackingSummary[[#This Row],[ReadyForOperation_AC]]</f>
        <v>0</v>
      </c>
      <c r="AK13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3" s="13">
        <f>AL12+Table_SiteMilestoneTrackingSummary[[#This Row],[PathInOperations_BL]]</f>
        <v>0</v>
      </c>
      <c r="AM13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3" s="13">
        <f>AN12+Table_SiteMilestoneTrackingSummary[[#This Row],[PathInOperations_AC]]</f>
        <v>0</v>
      </c>
    </row>
    <row r="14" spans="1:40" outlineLevel="1" x14ac:dyDescent="0.25">
      <c r="A14">
        <v>2020</v>
      </c>
      <c r="B14">
        <v>11</v>
      </c>
      <c r="C14" s="10">
        <f>DATE(Table_SiteMilestoneTrackingSummary[[#This Row],[Year]],1,-2)-WEEKDAY(DATE(Table_SiteMilestoneTrackingSummary[[#This Row],[Year]],1,3))+Table_SiteMilestoneTrackingSummary[[#This Row],[Week]]*7</f>
        <v>43899</v>
      </c>
      <c r="D14" s="10">
        <f>Table_SiteMilestoneTrackingSummary[[#This Row],[StartDate]]+6</f>
        <v>43905</v>
      </c>
      <c r="E14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4" s="13">
        <f>F13+Table_SiteMilestoneTrackingSummary[[#This Row],[TechnicalSiteSurvey_BL]]</f>
        <v>0</v>
      </c>
      <c r="G14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4" s="13">
        <f>H13+Table_SiteMilestoneTrackingSummary[[#This Row],[TechnicalSiteSurvey_AC]]</f>
        <v>0</v>
      </c>
      <c r="I14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4" s="13">
        <f>J13+Table_SiteMilestoneTrackingSummary[[#This Row],[PathEngineeringDocument_BL]]</f>
        <v>0</v>
      </c>
      <c r="K14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4" s="13">
        <f>L13+Table_SiteMilestoneTrackingSummary[[#This Row],[PathEngineeringDocument_AC]]</f>
        <v>0</v>
      </c>
      <c r="M14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4" s="13">
        <f>N13+Table_SiteMilestoneTrackingSummary[[#This Row],[PathConstructionWorkOrder_BL]]</f>
        <v>0</v>
      </c>
      <c r="O14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4" s="13">
        <f>P13+Table_SiteMilestoneTrackingSummary[[#This Row],[PathConstructionWorkOrder_AC]]</f>
        <v>0</v>
      </c>
      <c r="Q14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4" s="13">
        <f>R13+Table_SiteMilestoneTrackingSummary[[#This Row],[CivilWorks_BL]]</f>
        <v>0</v>
      </c>
      <c r="S14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4" s="13">
        <f>T13+Table_SiteMilestoneTrackingSummary[[#This Row],[CivilWorks_AC]]</f>
        <v>0</v>
      </c>
      <c r="U14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4" s="13">
        <f>V13+Table_SiteMilestoneTrackingSummary[[#This Row],[MechanicalWorks_BL]]</f>
        <v>0</v>
      </c>
      <c r="W14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4" s="13">
        <f>X13+Table_SiteMilestoneTrackingSummary[[#This Row],[MechanicalWorks_AC]]</f>
        <v>0</v>
      </c>
      <c r="Y14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4" s="13">
        <f>Z13+Table_SiteMilestoneTrackingSummary[[#This Row],[CablingWorks_BL]]</f>
        <v>0</v>
      </c>
      <c r="AA14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4" s="13">
        <f>AB13+Table_SiteMilestoneTrackingSummary[[#This Row],[CablingWorks_AC]]</f>
        <v>0</v>
      </c>
      <c r="AC14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4" s="13">
        <f>AD13+Table_SiteMilestoneTrackingSummary[[#This Row],[ConstructionAcceptance_BL]]</f>
        <v>0</v>
      </c>
      <c r="AE14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4" s="13">
        <f>AF13+Table_SiteMilestoneTrackingSummary[[#This Row],[ConstructionAcceptance_AC]]</f>
        <v>0</v>
      </c>
      <c r="AG14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4" s="13">
        <f>AH13+Table_SiteMilestoneTrackingSummary[[#This Row],[ReadyForOperation_BL]]</f>
        <v>0</v>
      </c>
      <c r="AI14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4" s="13">
        <f>AJ13+Table_SiteMilestoneTrackingSummary[[#This Row],[ReadyForOperation_AC]]</f>
        <v>0</v>
      </c>
      <c r="AK14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4" s="13">
        <f>AL13+Table_SiteMilestoneTrackingSummary[[#This Row],[PathInOperations_BL]]</f>
        <v>0</v>
      </c>
      <c r="AM14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4" s="13">
        <f>AN13+Table_SiteMilestoneTrackingSummary[[#This Row],[PathInOperations_AC]]</f>
        <v>0</v>
      </c>
    </row>
    <row r="15" spans="1:40" outlineLevel="1" x14ac:dyDescent="0.25">
      <c r="A15">
        <v>2020</v>
      </c>
      <c r="B15">
        <v>12</v>
      </c>
      <c r="C15" s="10">
        <f>DATE(Table_SiteMilestoneTrackingSummary[[#This Row],[Year]],1,-2)-WEEKDAY(DATE(Table_SiteMilestoneTrackingSummary[[#This Row],[Year]],1,3))+Table_SiteMilestoneTrackingSummary[[#This Row],[Week]]*7</f>
        <v>43906</v>
      </c>
      <c r="D15" s="10">
        <f>Table_SiteMilestoneTrackingSummary[[#This Row],[StartDate]]+6</f>
        <v>43912</v>
      </c>
      <c r="E15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5" s="13">
        <f>F14+Table_SiteMilestoneTrackingSummary[[#This Row],[TechnicalSiteSurvey_BL]]</f>
        <v>0</v>
      </c>
      <c r="G15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5" s="13">
        <f>H14+Table_SiteMilestoneTrackingSummary[[#This Row],[TechnicalSiteSurvey_AC]]</f>
        <v>0</v>
      </c>
      <c r="I15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5" s="13">
        <f>J14+Table_SiteMilestoneTrackingSummary[[#This Row],[PathEngineeringDocument_BL]]</f>
        <v>0</v>
      </c>
      <c r="K15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5" s="13">
        <f>L14+Table_SiteMilestoneTrackingSummary[[#This Row],[PathEngineeringDocument_AC]]</f>
        <v>0</v>
      </c>
      <c r="M15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5" s="13">
        <f>N14+Table_SiteMilestoneTrackingSummary[[#This Row],[PathConstructionWorkOrder_BL]]</f>
        <v>0</v>
      </c>
      <c r="O15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5" s="13">
        <f>P14+Table_SiteMilestoneTrackingSummary[[#This Row],[PathConstructionWorkOrder_AC]]</f>
        <v>0</v>
      </c>
      <c r="Q15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5" s="13">
        <f>R14+Table_SiteMilestoneTrackingSummary[[#This Row],[CivilWorks_BL]]</f>
        <v>0</v>
      </c>
      <c r="S15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5" s="13">
        <f>T14+Table_SiteMilestoneTrackingSummary[[#This Row],[CivilWorks_AC]]</f>
        <v>0</v>
      </c>
      <c r="U15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5" s="13">
        <f>V14+Table_SiteMilestoneTrackingSummary[[#This Row],[MechanicalWorks_BL]]</f>
        <v>0</v>
      </c>
      <c r="W15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5" s="13">
        <f>X14+Table_SiteMilestoneTrackingSummary[[#This Row],[MechanicalWorks_AC]]</f>
        <v>0</v>
      </c>
      <c r="Y15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5" s="13">
        <f>Z14+Table_SiteMilestoneTrackingSummary[[#This Row],[CablingWorks_BL]]</f>
        <v>0</v>
      </c>
      <c r="AA15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5" s="13">
        <f>AB14+Table_SiteMilestoneTrackingSummary[[#This Row],[CablingWorks_AC]]</f>
        <v>0</v>
      </c>
      <c r="AC15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5" s="13">
        <f>AD14+Table_SiteMilestoneTrackingSummary[[#This Row],[ConstructionAcceptance_BL]]</f>
        <v>0</v>
      </c>
      <c r="AE15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5" s="13">
        <f>AF14+Table_SiteMilestoneTrackingSummary[[#This Row],[ConstructionAcceptance_AC]]</f>
        <v>0</v>
      </c>
      <c r="AG15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5" s="13">
        <f>AH14+Table_SiteMilestoneTrackingSummary[[#This Row],[ReadyForOperation_BL]]</f>
        <v>0</v>
      </c>
      <c r="AI15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5" s="13">
        <f>AJ14+Table_SiteMilestoneTrackingSummary[[#This Row],[ReadyForOperation_AC]]</f>
        <v>0</v>
      </c>
      <c r="AK15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5" s="13">
        <f>AL14+Table_SiteMilestoneTrackingSummary[[#This Row],[PathInOperations_BL]]</f>
        <v>0</v>
      </c>
      <c r="AM15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5" s="13">
        <f>AN14+Table_SiteMilestoneTrackingSummary[[#This Row],[PathInOperations_AC]]</f>
        <v>0</v>
      </c>
    </row>
    <row r="16" spans="1:40" outlineLevel="1" x14ac:dyDescent="0.25">
      <c r="A16">
        <v>2020</v>
      </c>
      <c r="B16">
        <v>13</v>
      </c>
      <c r="C16" s="10">
        <f>DATE(Table_SiteMilestoneTrackingSummary[[#This Row],[Year]],1,-2)-WEEKDAY(DATE(Table_SiteMilestoneTrackingSummary[[#This Row],[Year]],1,3))+Table_SiteMilestoneTrackingSummary[[#This Row],[Week]]*7</f>
        <v>43913</v>
      </c>
      <c r="D16" s="10">
        <f>Table_SiteMilestoneTrackingSummary[[#This Row],[StartDate]]+6</f>
        <v>43919</v>
      </c>
      <c r="E16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6" s="13">
        <f>F15+Table_SiteMilestoneTrackingSummary[[#This Row],[TechnicalSiteSurvey_BL]]</f>
        <v>0</v>
      </c>
      <c r="G16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6" s="13">
        <f>H15+Table_SiteMilestoneTrackingSummary[[#This Row],[TechnicalSiteSurvey_AC]]</f>
        <v>0</v>
      </c>
      <c r="I16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6" s="13">
        <f>J15+Table_SiteMilestoneTrackingSummary[[#This Row],[PathEngineeringDocument_BL]]</f>
        <v>0</v>
      </c>
      <c r="K16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6" s="13">
        <f>L15+Table_SiteMilestoneTrackingSummary[[#This Row],[PathEngineeringDocument_AC]]</f>
        <v>0</v>
      </c>
      <c r="M16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6" s="13">
        <f>N15+Table_SiteMilestoneTrackingSummary[[#This Row],[PathConstructionWorkOrder_BL]]</f>
        <v>0</v>
      </c>
      <c r="O16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6" s="13">
        <f>P15+Table_SiteMilestoneTrackingSummary[[#This Row],[PathConstructionWorkOrder_AC]]</f>
        <v>0</v>
      </c>
      <c r="Q16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6" s="13">
        <f>R15+Table_SiteMilestoneTrackingSummary[[#This Row],[CivilWorks_BL]]</f>
        <v>0</v>
      </c>
      <c r="S16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6" s="13">
        <f>T15+Table_SiteMilestoneTrackingSummary[[#This Row],[CivilWorks_AC]]</f>
        <v>0</v>
      </c>
      <c r="U16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6" s="13">
        <f>V15+Table_SiteMilestoneTrackingSummary[[#This Row],[MechanicalWorks_BL]]</f>
        <v>0</v>
      </c>
      <c r="W16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6" s="13">
        <f>X15+Table_SiteMilestoneTrackingSummary[[#This Row],[MechanicalWorks_AC]]</f>
        <v>0</v>
      </c>
      <c r="Y16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6" s="13">
        <f>Z15+Table_SiteMilestoneTrackingSummary[[#This Row],[CablingWorks_BL]]</f>
        <v>0</v>
      </c>
      <c r="AA16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6" s="13">
        <f>AB15+Table_SiteMilestoneTrackingSummary[[#This Row],[CablingWorks_AC]]</f>
        <v>0</v>
      </c>
      <c r="AC16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6" s="13">
        <f>AD15+Table_SiteMilestoneTrackingSummary[[#This Row],[ConstructionAcceptance_BL]]</f>
        <v>0</v>
      </c>
      <c r="AE16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6" s="13">
        <f>AF15+Table_SiteMilestoneTrackingSummary[[#This Row],[ConstructionAcceptance_AC]]</f>
        <v>0</v>
      </c>
      <c r="AG16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6" s="13">
        <f>AH15+Table_SiteMilestoneTrackingSummary[[#This Row],[ReadyForOperation_BL]]</f>
        <v>0</v>
      </c>
      <c r="AI16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6" s="13">
        <f>AJ15+Table_SiteMilestoneTrackingSummary[[#This Row],[ReadyForOperation_AC]]</f>
        <v>0</v>
      </c>
      <c r="AK16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6" s="13">
        <f>AL15+Table_SiteMilestoneTrackingSummary[[#This Row],[PathInOperations_BL]]</f>
        <v>0</v>
      </c>
      <c r="AM16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6" s="13">
        <f>AN15+Table_SiteMilestoneTrackingSummary[[#This Row],[PathInOperations_AC]]</f>
        <v>0</v>
      </c>
    </row>
    <row r="17" spans="1:40" outlineLevel="1" x14ac:dyDescent="0.25">
      <c r="A17">
        <v>2020</v>
      </c>
      <c r="B17">
        <v>14</v>
      </c>
      <c r="C17" s="10">
        <f>DATE(Table_SiteMilestoneTrackingSummary[[#This Row],[Year]],1,-2)-WEEKDAY(DATE(Table_SiteMilestoneTrackingSummary[[#This Row],[Year]],1,3))+Table_SiteMilestoneTrackingSummary[[#This Row],[Week]]*7</f>
        <v>43920</v>
      </c>
      <c r="D17" s="10">
        <f>Table_SiteMilestoneTrackingSummary[[#This Row],[StartDate]]+6</f>
        <v>43926</v>
      </c>
      <c r="E17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7" s="13">
        <f>F16+Table_SiteMilestoneTrackingSummary[[#This Row],[TechnicalSiteSurvey_BL]]</f>
        <v>0</v>
      </c>
      <c r="G17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7" s="13">
        <f>H16+Table_SiteMilestoneTrackingSummary[[#This Row],[TechnicalSiteSurvey_AC]]</f>
        <v>0</v>
      </c>
      <c r="I17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7" s="13">
        <f>J16+Table_SiteMilestoneTrackingSummary[[#This Row],[PathEngineeringDocument_BL]]</f>
        <v>0</v>
      </c>
      <c r="K17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7" s="13">
        <f>L16+Table_SiteMilestoneTrackingSummary[[#This Row],[PathEngineeringDocument_AC]]</f>
        <v>0</v>
      </c>
      <c r="M17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7" s="13">
        <f>N16+Table_SiteMilestoneTrackingSummary[[#This Row],[PathConstructionWorkOrder_BL]]</f>
        <v>0</v>
      </c>
      <c r="O17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7" s="13">
        <f>P16+Table_SiteMilestoneTrackingSummary[[#This Row],[PathConstructionWorkOrder_AC]]</f>
        <v>0</v>
      </c>
      <c r="Q17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7" s="13">
        <f>R16+Table_SiteMilestoneTrackingSummary[[#This Row],[CivilWorks_BL]]</f>
        <v>0</v>
      </c>
      <c r="S17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7" s="13">
        <f>T16+Table_SiteMilestoneTrackingSummary[[#This Row],[CivilWorks_AC]]</f>
        <v>0</v>
      </c>
      <c r="U17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7" s="13">
        <f>V16+Table_SiteMilestoneTrackingSummary[[#This Row],[MechanicalWorks_BL]]</f>
        <v>0</v>
      </c>
      <c r="W17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7" s="13">
        <f>X16+Table_SiteMilestoneTrackingSummary[[#This Row],[MechanicalWorks_AC]]</f>
        <v>0</v>
      </c>
      <c r="Y17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7" s="13">
        <f>Z16+Table_SiteMilestoneTrackingSummary[[#This Row],[CablingWorks_BL]]</f>
        <v>0</v>
      </c>
      <c r="AA17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7" s="13">
        <f>AB16+Table_SiteMilestoneTrackingSummary[[#This Row],[CablingWorks_AC]]</f>
        <v>0</v>
      </c>
      <c r="AC17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7" s="13">
        <f>AD16+Table_SiteMilestoneTrackingSummary[[#This Row],[ConstructionAcceptance_BL]]</f>
        <v>0</v>
      </c>
      <c r="AE17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7" s="13">
        <f>AF16+Table_SiteMilestoneTrackingSummary[[#This Row],[ConstructionAcceptance_AC]]</f>
        <v>0</v>
      </c>
      <c r="AG17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7" s="13">
        <f>AH16+Table_SiteMilestoneTrackingSummary[[#This Row],[ReadyForOperation_BL]]</f>
        <v>0</v>
      </c>
      <c r="AI17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7" s="13">
        <f>AJ16+Table_SiteMilestoneTrackingSummary[[#This Row],[ReadyForOperation_AC]]</f>
        <v>0</v>
      </c>
      <c r="AK17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7" s="13">
        <f>AL16+Table_SiteMilestoneTrackingSummary[[#This Row],[PathInOperations_BL]]</f>
        <v>0</v>
      </c>
      <c r="AM17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7" s="13">
        <f>AN16+Table_SiteMilestoneTrackingSummary[[#This Row],[PathInOperations_AC]]</f>
        <v>0</v>
      </c>
    </row>
    <row r="18" spans="1:40" outlineLevel="1" x14ac:dyDescent="0.25">
      <c r="A18">
        <v>2020</v>
      </c>
      <c r="B18">
        <v>15</v>
      </c>
      <c r="C18" s="10">
        <f>DATE(Table_SiteMilestoneTrackingSummary[[#This Row],[Year]],1,-2)-WEEKDAY(DATE(Table_SiteMilestoneTrackingSummary[[#This Row],[Year]],1,3))+Table_SiteMilestoneTrackingSummary[[#This Row],[Week]]*7</f>
        <v>43927</v>
      </c>
      <c r="D18" s="10">
        <f>Table_SiteMilestoneTrackingSummary[[#This Row],[StartDate]]+6</f>
        <v>43933</v>
      </c>
      <c r="E18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8" s="13">
        <f>F17+Table_SiteMilestoneTrackingSummary[[#This Row],[TechnicalSiteSurvey_BL]]</f>
        <v>0</v>
      </c>
      <c r="G18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8" s="13">
        <f>H17+Table_SiteMilestoneTrackingSummary[[#This Row],[TechnicalSiteSurvey_AC]]</f>
        <v>0</v>
      </c>
      <c r="I18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8" s="13">
        <f>J17+Table_SiteMilestoneTrackingSummary[[#This Row],[PathEngineeringDocument_BL]]</f>
        <v>0</v>
      </c>
      <c r="K18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8" s="13">
        <f>L17+Table_SiteMilestoneTrackingSummary[[#This Row],[PathEngineeringDocument_AC]]</f>
        <v>0</v>
      </c>
      <c r="M18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8" s="13">
        <f>N17+Table_SiteMilestoneTrackingSummary[[#This Row],[PathConstructionWorkOrder_BL]]</f>
        <v>0</v>
      </c>
      <c r="O18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8" s="13">
        <f>P17+Table_SiteMilestoneTrackingSummary[[#This Row],[PathConstructionWorkOrder_AC]]</f>
        <v>0</v>
      </c>
      <c r="Q18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8" s="13">
        <f>R17+Table_SiteMilestoneTrackingSummary[[#This Row],[CivilWorks_BL]]</f>
        <v>0</v>
      </c>
      <c r="S18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8" s="13">
        <f>T17+Table_SiteMilestoneTrackingSummary[[#This Row],[CivilWorks_AC]]</f>
        <v>0</v>
      </c>
      <c r="U18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8" s="13">
        <f>V17+Table_SiteMilestoneTrackingSummary[[#This Row],[MechanicalWorks_BL]]</f>
        <v>0</v>
      </c>
      <c r="W18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8" s="13">
        <f>X17+Table_SiteMilestoneTrackingSummary[[#This Row],[MechanicalWorks_AC]]</f>
        <v>0</v>
      </c>
      <c r="Y18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8" s="13">
        <f>Z17+Table_SiteMilestoneTrackingSummary[[#This Row],[CablingWorks_BL]]</f>
        <v>0</v>
      </c>
      <c r="AA18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8" s="13">
        <f>AB17+Table_SiteMilestoneTrackingSummary[[#This Row],[CablingWorks_AC]]</f>
        <v>0</v>
      </c>
      <c r="AC18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8" s="13">
        <f>AD17+Table_SiteMilestoneTrackingSummary[[#This Row],[ConstructionAcceptance_BL]]</f>
        <v>0</v>
      </c>
      <c r="AE18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8" s="13">
        <f>AF17+Table_SiteMilestoneTrackingSummary[[#This Row],[ConstructionAcceptance_AC]]</f>
        <v>0</v>
      </c>
      <c r="AG18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8" s="13">
        <f>AH17+Table_SiteMilestoneTrackingSummary[[#This Row],[ReadyForOperation_BL]]</f>
        <v>0</v>
      </c>
      <c r="AI18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8" s="13">
        <f>AJ17+Table_SiteMilestoneTrackingSummary[[#This Row],[ReadyForOperation_AC]]</f>
        <v>0</v>
      </c>
      <c r="AK18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8" s="13">
        <f>AL17+Table_SiteMilestoneTrackingSummary[[#This Row],[PathInOperations_BL]]</f>
        <v>0</v>
      </c>
      <c r="AM18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8" s="13">
        <f>AN17+Table_SiteMilestoneTrackingSummary[[#This Row],[PathInOperations_AC]]</f>
        <v>0</v>
      </c>
    </row>
    <row r="19" spans="1:40" outlineLevel="1" x14ac:dyDescent="0.25">
      <c r="A19">
        <v>2020</v>
      </c>
      <c r="B19">
        <v>16</v>
      </c>
      <c r="C19" s="10">
        <f>DATE(Table_SiteMilestoneTrackingSummary[[#This Row],[Year]],1,-2)-WEEKDAY(DATE(Table_SiteMilestoneTrackingSummary[[#This Row],[Year]],1,3))+Table_SiteMilestoneTrackingSummary[[#This Row],[Week]]*7</f>
        <v>43934</v>
      </c>
      <c r="D19" s="10">
        <f>Table_SiteMilestoneTrackingSummary[[#This Row],[StartDate]]+6</f>
        <v>43940</v>
      </c>
      <c r="E19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19" s="13">
        <f>F18+Table_SiteMilestoneTrackingSummary[[#This Row],[TechnicalSiteSurvey_BL]]</f>
        <v>0</v>
      </c>
      <c r="G19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19" s="13">
        <f>H18+Table_SiteMilestoneTrackingSummary[[#This Row],[TechnicalSiteSurvey_AC]]</f>
        <v>0</v>
      </c>
      <c r="I19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19" s="13">
        <f>J18+Table_SiteMilestoneTrackingSummary[[#This Row],[PathEngineeringDocument_BL]]</f>
        <v>0</v>
      </c>
      <c r="K19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19" s="13">
        <f>L18+Table_SiteMilestoneTrackingSummary[[#This Row],[PathEngineeringDocument_AC]]</f>
        <v>0</v>
      </c>
      <c r="M19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19" s="13">
        <f>N18+Table_SiteMilestoneTrackingSummary[[#This Row],[PathConstructionWorkOrder_BL]]</f>
        <v>0</v>
      </c>
      <c r="O19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19" s="13">
        <f>P18+Table_SiteMilestoneTrackingSummary[[#This Row],[PathConstructionWorkOrder_AC]]</f>
        <v>0</v>
      </c>
      <c r="Q19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9" s="13">
        <f>R18+Table_SiteMilestoneTrackingSummary[[#This Row],[CivilWorks_BL]]</f>
        <v>0</v>
      </c>
      <c r="S19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9" s="13">
        <f>T18+Table_SiteMilestoneTrackingSummary[[#This Row],[CivilWorks_AC]]</f>
        <v>0</v>
      </c>
      <c r="U19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9" s="13">
        <f>V18+Table_SiteMilestoneTrackingSummary[[#This Row],[MechanicalWorks_BL]]</f>
        <v>0</v>
      </c>
      <c r="W19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9" s="13">
        <f>X18+Table_SiteMilestoneTrackingSummary[[#This Row],[MechanicalWorks_AC]]</f>
        <v>0</v>
      </c>
      <c r="Y19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19" s="13">
        <f>Z18+Table_SiteMilestoneTrackingSummary[[#This Row],[CablingWorks_BL]]</f>
        <v>0</v>
      </c>
      <c r="AA19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19" s="13">
        <f>AB18+Table_SiteMilestoneTrackingSummary[[#This Row],[CablingWorks_AC]]</f>
        <v>0</v>
      </c>
      <c r="AC19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9" s="13">
        <f>AD18+Table_SiteMilestoneTrackingSummary[[#This Row],[ConstructionAcceptance_BL]]</f>
        <v>0</v>
      </c>
      <c r="AE19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9" s="13">
        <f>AF18+Table_SiteMilestoneTrackingSummary[[#This Row],[ConstructionAcceptance_AC]]</f>
        <v>0</v>
      </c>
      <c r="AG19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19" s="13">
        <f>AH18+Table_SiteMilestoneTrackingSummary[[#This Row],[ReadyForOperation_BL]]</f>
        <v>0</v>
      </c>
      <c r="AI19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19" s="13">
        <f>AJ18+Table_SiteMilestoneTrackingSummary[[#This Row],[ReadyForOperation_AC]]</f>
        <v>0</v>
      </c>
      <c r="AK19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19" s="13">
        <f>AL18+Table_SiteMilestoneTrackingSummary[[#This Row],[PathInOperations_BL]]</f>
        <v>0</v>
      </c>
      <c r="AM19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19" s="13">
        <f>AN18+Table_SiteMilestoneTrackingSummary[[#This Row],[PathInOperations_AC]]</f>
        <v>0</v>
      </c>
    </row>
    <row r="20" spans="1:40" outlineLevel="1" x14ac:dyDescent="0.25">
      <c r="A20">
        <v>2020</v>
      </c>
      <c r="B20">
        <v>17</v>
      </c>
      <c r="C20" s="10">
        <f>DATE(Table_SiteMilestoneTrackingSummary[[#This Row],[Year]],1,-2)-WEEKDAY(DATE(Table_SiteMilestoneTrackingSummary[[#This Row],[Year]],1,3))+Table_SiteMilestoneTrackingSummary[[#This Row],[Week]]*7</f>
        <v>43941</v>
      </c>
      <c r="D20" s="10">
        <f>Table_SiteMilestoneTrackingSummary[[#This Row],[StartDate]]+6</f>
        <v>43947</v>
      </c>
      <c r="E20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20" s="13">
        <f>F19+Table_SiteMilestoneTrackingSummary[[#This Row],[TechnicalSiteSurvey_BL]]</f>
        <v>0</v>
      </c>
      <c r="G20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20" s="13">
        <f>H19+Table_SiteMilestoneTrackingSummary[[#This Row],[TechnicalSiteSurvey_AC]]</f>
        <v>0</v>
      </c>
      <c r="I20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0" s="13">
        <f>J19+Table_SiteMilestoneTrackingSummary[[#This Row],[PathEngineeringDocument_BL]]</f>
        <v>0</v>
      </c>
      <c r="K20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20" s="13">
        <f>L19+Table_SiteMilestoneTrackingSummary[[#This Row],[PathEngineeringDocument_AC]]</f>
        <v>0</v>
      </c>
      <c r="M20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0" s="13">
        <f>N19+Table_SiteMilestoneTrackingSummary[[#This Row],[PathConstructionWorkOrder_BL]]</f>
        <v>0</v>
      </c>
      <c r="O20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0" s="13">
        <f>P19+Table_SiteMilestoneTrackingSummary[[#This Row],[PathConstructionWorkOrder_AC]]</f>
        <v>0</v>
      </c>
      <c r="Q20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0" s="13">
        <f>R19+Table_SiteMilestoneTrackingSummary[[#This Row],[CivilWorks_BL]]</f>
        <v>0</v>
      </c>
      <c r="S20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0" s="13">
        <f>T19+Table_SiteMilestoneTrackingSummary[[#This Row],[CivilWorks_AC]]</f>
        <v>0</v>
      </c>
      <c r="U20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0" s="13">
        <f>V19+Table_SiteMilestoneTrackingSummary[[#This Row],[MechanicalWorks_BL]]</f>
        <v>0</v>
      </c>
      <c r="W20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0" s="13">
        <f>X19+Table_SiteMilestoneTrackingSummary[[#This Row],[MechanicalWorks_AC]]</f>
        <v>0</v>
      </c>
      <c r="Y20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0" s="13">
        <f>Z19+Table_SiteMilestoneTrackingSummary[[#This Row],[CablingWorks_BL]]</f>
        <v>0</v>
      </c>
      <c r="AA20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0" s="13">
        <f>AB19+Table_SiteMilestoneTrackingSummary[[#This Row],[CablingWorks_AC]]</f>
        <v>0</v>
      </c>
      <c r="AC20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0" s="13">
        <f>AD19+Table_SiteMilestoneTrackingSummary[[#This Row],[ConstructionAcceptance_BL]]</f>
        <v>0</v>
      </c>
      <c r="AE20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0" s="13">
        <f>AF19+Table_SiteMilestoneTrackingSummary[[#This Row],[ConstructionAcceptance_AC]]</f>
        <v>0</v>
      </c>
      <c r="AG20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0" s="13">
        <f>AH19+Table_SiteMilestoneTrackingSummary[[#This Row],[ReadyForOperation_BL]]</f>
        <v>0</v>
      </c>
      <c r="AI20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0" s="13">
        <f>AJ19+Table_SiteMilestoneTrackingSummary[[#This Row],[ReadyForOperation_AC]]</f>
        <v>0</v>
      </c>
      <c r="AK20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0" s="13">
        <f>AL19+Table_SiteMilestoneTrackingSummary[[#This Row],[PathInOperations_BL]]</f>
        <v>0</v>
      </c>
      <c r="AM20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0" s="13">
        <f>AN19+Table_SiteMilestoneTrackingSummary[[#This Row],[PathInOperations_AC]]</f>
        <v>0</v>
      </c>
    </row>
    <row r="21" spans="1:40" outlineLevel="1" x14ac:dyDescent="0.25">
      <c r="A21">
        <v>2020</v>
      </c>
      <c r="B21">
        <v>18</v>
      </c>
      <c r="C21" s="10">
        <f>DATE(Table_SiteMilestoneTrackingSummary[[#This Row],[Year]],1,-2)-WEEKDAY(DATE(Table_SiteMilestoneTrackingSummary[[#This Row],[Year]],1,3))+Table_SiteMilestoneTrackingSummary[[#This Row],[Week]]*7</f>
        <v>43948</v>
      </c>
      <c r="D21" s="10">
        <f>Table_SiteMilestoneTrackingSummary[[#This Row],[StartDate]]+6</f>
        <v>43954</v>
      </c>
      <c r="E21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21" s="13">
        <f>F20+Table_SiteMilestoneTrackingSummary[[#This Row],[TechnicalSiteSurvey_BL]]</f>
        <v>0</v>
      </c>
      <c r="G21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21" s="13">
        <f>H20+Table_SiteMilestoneTrackingSummary[[#This Row],[TechnicalSiteSurvey_AC]]</f>
        <v>0</v>
      </c>
      <c r="I21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1" s="13">
        <f>J20+Table_SiteMilestoneTrackingSummary[[#This Row],[PathEngineeringDocument_BL]]</f>
        <v>0</v>
      </c>
      <c r="K21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21" s="13">
        <f>L20+Table_SiteMilestoneTrackingSummary[[#This Row],[PathEngineeringDocument_AC]]</f>
        <v>0</v>
      </c>
      <c r="M21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1" s="13">
        <f>N20+Table_SiteMilestoneTrackingSummary[[#This Row],[PathConstructionWorkOrder_BL]]</f>
        <v>0</v>
      </c>
      <c r="O21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1" s="13">
        <f>P20+Table_SiteMilestoneTrackingSummary[[#This Row],[PathConstructionWorkOrder_AC]]</f>
        <v>0</v>
      </c>
      <c r="Q21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1" s="13">
        <f>R20+Table_SiteMilestoneTrackingSummary[[#This Row],[CivilWorks_BL]]</f>
        <v>0</v>
      </c>
      <c r="S21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1" s="13">
        <f>T20+Table_SiteMilestoneTrackingSummary[[#This Row],[CivilWorks_AC]]</f>
        <v>0</v>
      </c>
      <c r="U21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1" s="13">
        <f>V20+Table_SiteMilestoneTrackingSummary[[#This Row],[MechanicalWorks_BL]]</f>
        <v>0</v>
      </c>
      <c r="W21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1" s="13">
        <f>X20+Table_SiteMilestoneTrackingSummary[[#This Row],[MechanicalWorks_AC]]</f>
        <v>0</v>
      </c>
      <c r="Y21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1" s="13">
        <f>Z20+Table_SiteMilestoneTrackingSummary[[#This Row],[CablingWorks_BL]]</f>
        <v>0</v>
      </c>
      <c r="AA21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1" s="13">
        <f>AB20+Table_SiteMilestoneTrackingSummary[[#This Row],[CablingWorks_AC]]</f>
        <v>0</v>
      </c>
      <c r="AC21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1" s="13">
        <f>AD20+Table_SiteMilestoneTrackingSummary[[#This Row],[ConstructionAcceptance_BL]]</f>
        <v>0</v>
      </c>
      <c r="AE21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1" s="13">
        <f>AF20+Table_SiteMilestoneTrackingSummary[[#This Row],[ConstructionAcceptance_AC]]</f>
        <v>0</v>
      </c>
      <c r="AG21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1" s="13">
        <f>AH20+Table_SiteMilestoneTrackingSummary[[#This Row],[ReadyForOperation_BL]]</f>
        <v>0</v>
      </c>
      <c r="AI21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1" s="13">
        <f>AJ20+Table_SiteMilestoneTrackingSummary[[#This Row],[ReadyForOperation_AC]]</f>
        <v>0</v>
      </c>
      <c r="AK21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1" s="13">
        <f>AL20+Table_SiteMilestoneTrackingSummary[[#This Row],[PathInOperations_BL]]</f>
        <v>0</v>
      </c>
      <c r="AM21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1" s="13">
        <f>AN20+Table_SiteMilestoneTrackingSummary[[#This Row],[PathInOperations_AC]]</f>
        <v>0</v>
      </c>
    </row>
    <row r="22" spans="1:40" outlineLevel="1" x14ac:dyDescent="0.25">
      <c r="A22">
        <v>2020</v>
      </c>
      <c r="B22">
        <v>19</v>
      </c>
      <c r="C22" s="10">
        <f>DATE(Table_SiteMilestoneTrackingSummary[[#This Row],[Year]],1,-2)-WEEKDAY(DATE(Table_SiteMilestoneTrackingSummary[[#This Row],[Year]],1,3))+Table_SiteMilestoneTrackingSummary[[#This Row],[Week]]*7</f>
        <v>43955</v>
      </c>
      <c r="D22" s="10">
        <f>Table_SiteMilestoneTrackingSummary[[#This Row],[StartDate]]+6</f>
        <v>43961</v>
      </c>
      <c r="E22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22" s="13">
        <f>F21+Table_SiteMilestoneTrackingSummary[[#This Row],[TechnicalSiteSurvey_BL]]</f>
        <v>0</v>
      </c>
      <c r="G22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22" s="13">
        <f>H21+Table_SiteMilestoneTrackingSummary[[#This Row],[TechnicalSiteSurvey_AC]]</f>
        <v>0</v>
      </c>
      <c r="I22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2" s="13">
        <f>J21+Table_SiteMilestoneTrackingSummary[[#This Row],[PathEngineeringDocument_BL]]</f>
        <v>0</v>
      </c>
      <c r="K22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22" s="13">
        <f>L21+Table_SiteMilestoneTrackingSummary[[#This Row],[PathEngineeringDocument_AC]]</f>
        <v>0</v>
      </c>
      <c r="M22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2" s="13">
        <f>N21+Table_SiteMilestoneTrackingSummary[[#This Row],[PathConstructionWorkOrder_BL]]</f>
        <v>0</v>
      </c>
      <c r="O22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2" s="13">
        <f>P21+Table_SiteMilestoneTrackingSummary[[#This Row],[PathConstructionWorkOrder_AC]]</f>
        <v>0</v>
      </c>
      <c r="Q22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2" s="13">
        <f>R21+Table_SiteMilestoneTrackingSummary[[#This Row],[CivilWorks_BL]]</f>
        <v>0</v>
      </c>
      <c r="S22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2" s="13">
        <f>T21+Table_SiteMilestoneTrackingSummary[[#This Row],[CivilWorks_AC]]</f>
        <v>0</v>
      </c>
      <c r="U22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2" s="13">
        <f>V21+Table_SiteMilestoneTrackingSummary[[#This Row],[MechanicalWorks_BL]]</f>
        <v>0</v>
      </c>
      <c r="W22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2" s="13">
        <f>X21+Table_SiteMilestoneTrackingSummary[[#This Row],[MechanicalWorks_AC]]</f>
        <v>0</v>
      </c>
      <c r="Y22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2" s="13">
        <f>Z21+Table_SiteMilestoneTrackingSummary[[#This Row],[CablingWorks_BL]]</f>
        <v>0</v>
      </c>
      <c r="AA22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2" s="13">
        <f>AB21+Table_SiteMilestoneTrackingSummary[[#This Row],[CablingWorks_AC]]</f>
        <v>0</v>
      </c>
      <c r="AC22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2" s="13">
        <f>AD21+Table_SiteMilestoneTrackingSummary[[#This Row],[ConstructionAcceptance_BL]]</f>
        <v>0</v>
      </c>
      <c r="AE22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2" s="13">
        <f>AF21+Table_SiteMilestoneTrackingSummary[[#This Row],[ConstructionAcceptance_AC]]</f>
        <v>0</v>
      </c>
      <c r="AG22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2" s="13">
        <f>AH21+Table_SiteMilestoneTrackingSummary[[#This Row],[ReadyForOperation_BL]]</f>
        <v>0</v>
      </c>
      <c r="AI22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2" s="13">
        <f>AJ21+Table_SiteMilestoneTrackingSummary[[#This Row],[ReadyForOperation_AC]]</f>
        <v>0</v>
      </c>
      <c r="AK22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2" s="13">
        <f>AL21+Table_SiteMilestoneTrackingSummary[[#This Row],[PathInOperations_BL]]</f>
        <v>0</v>
      </c>
      <c r="AM22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2" s="13">
        <f>AN21+Table_SiteMilestoneTrackingSummary[[#This Row],[PathInOperations_AC]]</f>
        <v>0</v>
      </c>
    </row>
    <row r="23" spans="1:40" outlineLevel="1" x14ac:dyDescent="0.25">
      <c r="A23">
        <v>2020</v>
      </c>
      <c r="B23">
        <v>20</v>
      </c>
      <c r="C23" s="10">
        <f>DATE(Table_SiteMilestoneTrackingSummary[[#This Row],[Year]],1,-2)-WEEKDAY(DATE(Table_SiteMilestoneTrackingSummary[[#This Row],[Year]],1,3))+Table_SiteMilestoneTrackingSummary[[#This Row],[Week]]*7</f>
        <v>43962</v>
      </c>
      <c r="D23" s="10">
        <f>Table_SiteMilestoneTrackingSummary[[#This Row],[StartDate]]+6</f>
        <v>43968</v>
      </c>
      <c r="E23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23" s="13">
        <f>F22+Table_SiteMilestoneTrackingSummary[[#This Row],[TechnicalSiteSurvey_BL]]</f>
        <v>0</v>
      </c>
      <c r="G23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23" s="13">
        <f>H22+Table_SiteMilestoneTrackingSummary[[#This Row],[TechnicalSiteSurvey_AC]]</f>
        <v>0</v>
      </c>
      <c r="I23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3" s="13">
        <f>J22+Table_SiteMilestoneTrackingSummary[[#This Row],[PathEngineeringDocument_BL]]</f>
        <v>0</v>
      </c>
      <c r="K23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23" s="13">
        <f>L22+Table_SiteMilestoneTrackingSummary[[#This Row],[PathEngineeringDocument_AC]]</f>
        <v>0</v>
      </c>
      <c r="M23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3" s="13">
        <f>N22+Table_SiteMilestoneTrackingSummary[[#This Row],[PathConstructionWorkOrder_BL]]</f>
        <v>0</v>
      </c>
      <c r="O23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3" s="13">
        <f>P22+Table_SiteMilestoneTrackingSummary[[#This Row],[PathConstructionWorkOrder_AC]]</f>
        <v>0</v>
      </c>
      <c r="Q23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3" s="13">
        <f>R22+Table_SiteMilestoneTrackingSummary[[#This Row],[CivilWorks_BL]]</f>
        <v>0</v>
      </c>
      <c r="S23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3" s="13">
        <f>T22+Table_SiteMilestoneTrackingSummary[[#This Row],[CivilWorks_AC]]</f>
        <v>0</v>
      </c>
      <c r="U23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3" s="13">
        <f>V22+Table_SiteMilestoneTrackingSummary[[#This Row],[MechanicalWorks_BL]]</f>
        <v>0</v>
      </c>
      <c r="W23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3" s="13">
        <f>X22+Table_SiteMilestoneTrackingSummary[[#This Row],[MechanicalWorks_AC]]</f>
        <v>0</v>
      </c>
      <c r="Y23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3" s="13">
        <f>Z22+Table_SiteMilestoneTrackingSummary[[#This Row],[CablingWorks_BL]]</f>
        <v>0</v>
      </c>
      <c r="AA23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3" s="13">
        <f>AB22+Table_SiteMilestoneTrackingSummary[[#This Row],[CablingWorks_AC]]</f>
        <v>0</v>
      </c>
      <c r="AC23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3" s="13">
        <f>AD22+Table_SiteMilestoneTrackingSummary[[#This Row],[ConstructionAcceptance_BL]]</f>
        <v>0</v>
      </c>
      <c r="AE23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3" s="13">
        <f>AF22+Table_SiteMilestoneTrackingSummary[[#This Row],[ConstructionAcceptance_AC]]</f>
        <v>0</v>
      </c>
      <c r="AG23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3" s="13">
        <f>AH22+Table_SiteMilestoneTrackingSummary[[#This Row],[ReadyForOperation_BL]]</f>
        <v>0</v>
      </c>
      <c r="AI23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3" s="13">
        <f>AJ22+Table_SiteMilestoneTrackingSummary[[#This Row],[ReadyForOperation_AC]]</f>
        <v>0</v>
      </c>
      <c r="AK23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3" s="13">
        <f>AL22+Table_SiteMilestoneTrackingSummary[[#This Row],[PathInOperations_BL]]</f>
        <v>0</v>
      </c>
      <c r="AM23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3" s="13">
        <f>AN22+Table_SiteMilestoneTrackingSummary[[#This Row],[PathInOperations_AC]]</f>
        <v>0</v>
      </c>
    </row>
    <row r="24" spans="1:40" outlineLevel="1" x14ac:dyDescent="0.25">
      <c r="A24">
        <v>2020</v>
      </c>
      <c r="B24">
        <v>21</v>
      </c>
      <c r="C24" s="10">
        <f>DATE(Table_SiteMilestoneTrackingSummary[[#This Row],[Year]],1,-2)-WEEKDAY(DATE(Table_SiteMilestoneTrackingSummary[[#This Row],[Year]],1,3))+Table_SiteMilestoneTrackingSummary[[#This Row],[Week]]*7</f>
        <v>43969</v>
      </c>
      <c r="D24" s="10">
        <f>Table_SiteMilestoneTrackingSummary[[#This Row],[StartDate]]+6</f>
        <v>43975</v>
      </c>
      <c r="E24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24" s="13">
        <f>F23+Table_SiteMilestoneTrackingSummary[[#This Row],[TechnicalSiteSurvey_BL]]</f>
        <v>0</v>
      </c>
      <c r="G24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24" s="13">
        <f>H23+Table_SiteMilestoneTrackingSummary[[#This Row],[TechnicalSiteSurvey_AC]]</f>
        <v>0</v>
      </c>
      <c r="I24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4" s="13">
        <f>J23+Table_SiteMilestoneTrackingSummary[[#This Row],[PathEngineeringDocument_BL]]</f>
        <v>0</v>
      </c>
      <c r="K24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24" s="13">
        <f>L23+Table_SiteMilestoneTrackingSummary[[#This Row],[PathEngineeringDocument_AC]]</f>
        <v>0</v>
      </c>
      <c r="M24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4" s="13">
        <f>N23+Table_SiteMilestoneTrackingSummary[[#This Row],[PathConstructionWorkOrder_BL]]</f>
        <v>0</v>
      </c>
      <c r="O24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4" s="13">
        <f>P23+Table_SiteMilestoneTrackingSummary[[#This Row],[PathConstructionWorkOrder_AC]]</f>
        <v>0</v>
      </c>
      <c r="Q24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4" s="13">
        <f>R23+Table_SiteMilestoneTrackingSummary[[#This Row],[CivilWorks_BL]]</f>
        <v>0</v>
      </c>
      <c r="S24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4" s="13">
        <f>T23+Table_SiteMilestoneTrackingSummary[[#This Row],[CivilWorks_AC]]</f>
        <v>0</v>
      </c>
      <c r="U24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4" s="13">
        <f>V23+Table_SiteMilestoneTrackingSummary[[#This Row],[MechanicalWorks_BL]]</f>
        <v>0</v>
      </c>
      <c r="W24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4" s="13">
        <f>X23+Table_SiteMilestoneTrackingSummary[[#This Row],[MechanicalWorks_AC]]</f>
        <v>0</v>
      </c>
      <c r="Y24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4" s="13">
        <f>Z23+Table_SiteMilestoneTrackingSummary[[#This Row],[CablingWorks_BL]]</f>
        <v>0</v>
      </c>
      <c r="AA24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4" s="13">
        <f>AB23+Table_SiteMilestoneTrackingSummary[[#This Row],[CablingWorks_AC]]</f>
        <v>0</v>
      </c>
      <c r="AC24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4" s="13">
        <f>AD23+Table_SiteMilestoneTrackingSummary[[#This Row],[ConstructionAcceptance_BL]]</f>
        <v>0</v>
      </c>
      <c r="AE24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4" s="13">
        <f>AF23+Table_SiteMilestoneTrackingSummary[[#This Row],[ConstructionAcceptance_AC]]</f>
        <v>0</v>
      </c>
      <c r="AG24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4" s="13">
        <f>AH23+Table_SiteMilestoneTrackingSummary[[#This Row],[ReadyForOperation_BL]]</f>
        <v>0</v>
      </c>
      <c r="AI24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4" s="13">
        <f>AJ23+Table_SiteMilestoneTrackingSummary[[#This Row],[ReadyForOperation_AC]]</f>
        <v>0</v>
      </c>
      <c r="AK24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4" s="13">
        <f>AL23+Table_SiteMilestoneTrackingSummary[[#This Row],[PathInOperations_BL]]</f>
        <v>0</v>
      </c>
      <c r="AM24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4" s="13">
        <f>AN23+Table_SiteMilestoneTrackingSummary[[#This Row],[PathInOperations_AC]]</f>
        <v>0</v>
      </c>
    </row>
    <row r="25" spans="1:40" x14ac:dyDescent="0.25">
      <c r="A25">
        <v>2020</v>
      </c>
      <c r="B25">
        <v>22</v>
      </c>
      <c r="C25" s="10">
        <f>DATE(Table_SiteMilestoneTrackingSummary[[#This Row],[Year]],1,-2)-WEEKDAY(DATE(Table_SiteMilestoneTrackingSummary[[#This Row],[Year]],1,3))+Table_SiteMilestoneTrackingSummary[[#This Row],[Week]]*7</f>
        <v>43976</v>
      </c>
      <c r="D25" s="10">
        <f>Table_SiteMilestoneTrackingSummary[[#This Row],[StartDate]]+6</f>
        <v>43982</v>
      </c>
      <c r="E25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25" s="13">
        <f>F24+Table_SiteMilestoneTrackingSummary[[#This Row],[TechnicalSiteSurvey_BL]]</f>
        <v>0</v>
      </c>
      <c r="G25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25" s="13">
        <f>H24+Table_SiteMilestoneTrackingSummary[[#This Row],[TechnicalSiteSurvey_AC]]</f>
        <v>0</v>
      </c>
      <c r="I25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5" s="13">
        <f>J24+Table_SiteMilestoneTrackingSummary[[#This Row],[PathEngineeringDocument_BL]]</f>
        <v>0</v>
      </c>
      <c r="K25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25" s="13">
        <f>L24+Table_SiteMilestoneTrackingSummary[[#This Row],[PathEngineeringDocument_AC]]</f>
        <v>0</v>
      </c>
      <c r="M25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5" s="13">
        <f>N24+Table_SiteMilestoneTrackingSummary[[#This Row],[PathConstructionWorkOrder_BL]]</f>
        <v>0</v>
      </c>
      <c r="O25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5" s="13">
        <f>P24+Table_SiteMilestoneTrackingSummary[[#This Row],[PathConstructionWorkOrder_AC]]</f>
        <v>0</v>
      </c>
      <c r="Q25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5" s="13">
        <f>R24+Table_SiteMilestoneTrackingSummary[[#This Row],[CivilWorks_BL]]</f>
        <v>0</v>
      </c>
      <c r="S25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5" s="13">
        <f>T24+Table_SiteMilestoneTrackingSummary[[#This Row],[CivilWorks_AC]]</f>
        <v>0</v>
      </c>
      <c r="U25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5" s="13">
        <f>V24+Table_SiteMilestoneTrackingSummary[[#This Row],[MechanicalWorks_BL]]</f>
        <v>0</v>
      </c>
      <c r="W25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5" s="13">
        <f>X24+Table_SiteMilestoneTrackingSummary[[#This Row],[MechanicalWorks_AC]]</f>
        <v>0</v>
      </c>
      <c r="Y25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5" s="13">
        <f>Z24+Table_SiteMilestoneTrackingSummary[[#This Row],[CablingWorks_BL]]</f>
        <v>0</v>
      </c>
      <c r="AA25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5" s="13">
        <f>AB24+Table_SiteMilestoneTrackingSummary[[#This Row],[CablingWorks_AC]]</f>
        <v>0</v>
      </c>
      <c r="AC25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5" s="13">
        <f>AD24+Table_SiteMilestoneTrackingSummary[[#This Row],[ConstructionAcceptance_BL]]</f>
        <v>0</v>
      </c>
      <c r="AE25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5" s="13">
        <f>AF24+Table_SiteMilestoneTrackingSummary[[#This Row],[ConstructionAcceptance_AC]]</f>
        <v>0</v>
      </c>
      <c r="AG25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5" s="13">
        <f>AH24+Table_SiteMilestoneTrackingSummary[[#This Row],[ReadyForOperation_BL]]</f>
        <v>0</v>
      </c>
      <c r="AI25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5" s="13">
        <f>AJ24+Table_SiteMilestoneTrackingSummary[[#This Row],[ReadyForOperation_AC]]</f>
        <v>0</v>
      </c>
      <c r="AK25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5" s="13">
        <f>AL24+Table_SiteMilestoneTrackingSummary[[#This Row],[PathInOperations_BL]]</f>
        <v>0</v>
      </c>
      <c r="AM25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5" s="13">
        <f>AN24+Table_SiteMilestoneTrackingSummary[[#This Row],[PathInOperations_AC]]</f>
        <v>0</v>
      </c>
    </row>
    <row r="26" spans="1:40" x14ac:dyDescent="0.25">
      <c r="A26">
        <v>2020</v>
      </c>
      <c r="B26">
        <v>23</v>
      </c>
      <c r="C26" s="10">
        <f>DATE(Table_SiteMilestoneTrackingSummary[[#This Row],[Year]],1,-2)-WEEKDAY(DATE(Table_SiteMilestoneTrackingSummary[[#This Row],[Year]],1,3))+Table_SiteMilestoneTrackingSummary[[#This Row],[Week]]*7</f>
        <v>43983</v>
      </c>
      <c r="D26" s="10">
        <f>Table_SiteMilestoneTrackingSummary[[#This Row],[StartDate]]+6</f>
        <v>43989</v>
      </c>
      <c r="E26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7</v>
      </c>
      <c r="F26" s="13">
        <f>F25+Table_SiteMilestoneTrackingSummary[[#This Row],[TechnicalSiteSurvey_BL]]</f>
        <v>7</v>
      </c>
      <c r="G26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7</v>
      </c>
      <c r="H26" s="13">
        <f>H25+Table_SiteMilestoneTrackingSummary[[#This Row],[TechnicalSiteSurvey_AC]]</f>
        <v>7</v>
      </c>
      <c r="I26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6" s="13">
        <f>J25+Table_SiteMilestoneTrackingSummary[[#This Row],[PathEngineeringDocument_BL]]</f>
        <v>0</v>
      </c>
      <c r="K26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26" s="13">
        <f>L25+Table_SiteMilestoneTrackingSummary[[#This Row],[PathEngineeringDocument_AC]]</f>
        <v>0</v>
      </c>
      <c r="M26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6" s="13">
        <f>N25+Table_SiteMilestoneTrackingSummary[[#This Row],[PathConstructionWorkOrder_BL]]</f>
        <v>0</v>
      </c>
      <c r="O26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6" s="13">
        <f>P25+Table_SiteMilestoneTrackingSummary[[#This Row],[PathConstructionWorkOrder_AC]]</f>
        <v>0</v>
      </c>
      <c r="Q26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6" s="13">
        <f>R25+Table_SiteMilestoneTrackingSummary[[#This Row],[CivilWorks_BL]]</f>
        <v>0</v>
      </c>
      <c r="S26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6" s="13">
        <f>T25+Table_SiteMilestoneTrackingSummary[[#This Row],[CivilWorks_AC]]</f>
        <v>0</v>
      </c>
      <c r="U26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6" s="13">
        <f>V25+Table_SiteMilestoneTrackingSummary[[#This Row],[MechanicalWorks_BL]]</f>
        <v>0</v>
      </c>
      <c r="W26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6" s="13">
        <f>X25+Table_SiteMilestoneTrackingSummary[[#This Row],[MechanicalWorks_AC]]</f>
        <v>0</v>
      </c>
      <c r="Y26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6" s="13">
        <f>Z25+Table_SiteMilestoneTrackingSummary[[#This Row],[CablingWorks_BL]]</f>
        <v>0</v>
      </c>
      <c r="AA26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6" s="13">
        <f>AB25+Table_SiteMilestoneTrackingSummary[[#This Row],[CablingWorks_AC]]</f>
        <v>0</v>
      </c>
      <c r="AC26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6" s="13">
        <f>AD25+Table_SiteMilestoneTrackingSummary[[#This Row],[ConstructionAcceptance_BL]]</f>
        <v>0</v>
      </c>
      <c r="AE26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6" s="13">
        <f>AF25+Table_SiteMilestoneTrackingSummary[[#This Row],[ConstructionAcceptance_AC]]</f>
        <v>0</v>
      </c>
      <c r="AG26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6" s="13">
        <f>AH25+Table_SiteMilestoneTrackingSummary[[#This Row],[ReadyForOperation_BL]]</f>
        <v>0</v>
      </c>
      <c r="AI26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6" s="13">
        <f>AJ25+Table_SiteMilestoneTrackingSummary[[#This Row],[ReadyForOperation_AC]]</f>
        <v>0</v>
      </c>
      <c r="AK26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6" s="13">
        <f>AL25+Table_SiteMilestoneTrackingSummary[[#This Row],[PathInOperations_BL]]</f>
        <v>0</v>
      </c>
      <c r="AM26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6" s="13">
        <f>AN25+Table_SiteMilestoneTrackingSummary[[#This Row],[PathInOperations_AC]]</f>
        <v>0</v>
      </c>
    </row>
    <row r="27" spans="1:40" x14ac:dyDescent="0.25">
      <c r="A27">
        <v>2020</v>
      </c>
      <c r="B27">
        <v>24</v>
      </c>
      <c r="C27" s="10">
        <f>DATE(Table_SiteMilestoneTrackingSummary[[#This Row],[Year]],1,-2)-WEEKDAY(DATE(Table_SiteMilestoneTrackingSummary[[#This Row],[Year]],1,3))+Table_SiteMilestoneTrackingSummary[[#This Row],[Week]]*7</f>
        <v>43990</v>
      </c>
      <c r="D27" s="10">
        <f>Table_SiteMilestoneTrackingSummary[[#This Row],[StartDate]]+6</f>
        <v>43996</v>
      </c>
      <c r="E27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9</v>
      </c>
      <c r="F27" s="13">
        <f>F26+Table_SiteMilestoneTrackingSummary[[#This Row],[TechnicalSiteSurvey_BL]]</f>
        <v>16</v>
      </c>
      <c r="G27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9</v>
      </c>
      <c r="H27" s="13">
        <f>H26+Table_SiteMilestoneTrackingSummary[[#This Row],[TechnicalSiteSurvey_AC]]</f>
        <v>16</v>
      </c>
      <c r="I27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27" s="13">
        <f>J26+Table_SiteMilestoneTrackingSummary[[#This Row],[PathEngineeringDocument_BL]]</f>
        <v>0</v>
      </c>
      <c r="K27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1</v>
      </c>
      <c r="L27" s="13">
        <f>L26+Table_SiteMilestoneTrackingSummary[[#This Row],[PathEngineeringDocument_AC]]</f>
        <v>1</v>
      </c>
      <c r="M27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27" s="13">
        <f>N26+Table_SiteMilestoneTrackingSummary[[#This Row],[PathConstructionWorkOrder_BL]]</f>
        <v>0</v>
      </c>
      <c r="O27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27" s="13">
        <f>P26+Table_SiteMilestoneTrackingSummary[[#This Row],[PathConstructionWorkOrder_AC]]</f>
        <v>0</v>
      </c>
      <c r="Q27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7" s="13">
        <f>R26+Table_SiteMilestoneTrackingSummary[[#This Row],[CivilWorks_BL]]</f>
        <v>0</v>
      </c>
      <c r="S27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7" s="13">
        <f>T26+Table_SiteMilestoneTrackingSummary[[#This Row],[CivilWorks_AC]]</f>
        <v>0</v>
      </c>
      <c r="U27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7" s="13">
        <f>V26+Table_SiteMilestoneTrackingSummary[[#This Row],[MechanicalWorks_BL]]</f>
        <v>0</v>
      </c>
      <c r="W27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7" s="13">
        <f>X26+Table_SiteMilestoneTrackingSummary[[#This Row],[MechanicalWorks_AC]]</f>
        <v>0</v>
      </c>
      <c r="Y27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7" s="13">
        <f>Z26+Table_SiteMilestoneTrackingSummary[[#This Row],[CablingWorks_BL]]</f>
        <v>0</v>
      </c>
      <c r="AA27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7" s="13">
        <f>AB26+Table_SiteMilestoneTrackingSummary[[#This Row],[CablingWorks_AC]]</f>
        <v>0</v>
      </c>
      <c r="AC27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7" s="13">
        <f>AD26+Table_SiteMilestoneTrackingSummary[[#This Row],[ConstructionAcceptance_BL]]</f>
        <v>0</v>
      </c>
      <c r="AE27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7" s="13">
        <f>AF26+Table_SiteMilestoneTrackingSummary[[#This Row],[ConstructionAcceptance_AC]]</f>
        <v>0</v>
      </c>
      <c r="AG27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7" s="13">
        <f>AH26+Table_SiteMilestoneTrackingSummary[[#This Row],[ReadyForOperation_BL]]</f>
        <v>0</v>
      </c>
      <c r="AI27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7" s="13">
        <f>AJ26+Table_SiteMilestoneTrackingSummary[[#This Row],[ReadyForOperation_AC]]</f>
        <v>0</v>
      </c>
      <c r="AK27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7" s="13">
        <f>AL26+Table_SiteMilestoneTrackingSummary[[#This Row],[PathInOperations_BL]]</f>
        <v>0</v>
      </c>
      <c r="AM27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7" s="13">
        <f>AN26+Table_SiteMilestoneTrackingSummary[[#This Row],[PathInOperations_AC]]</f>
        <v>0</v>
      </c>
    </row>
    <row r="28" spans="1:40" x14ac:dyDescent="0.25">
      <c r="A28">
        <v>2020</v>
      </c>
      <c r="B28">
        <v>25</v>
      </c>
      <c r="C28" s="10">
        <f>DATE(Table_SiteMilestoneTrackingSummary[[#This Row],[Year]],1,-2)-WEEKDAY(DATE(Table_SiteMilestoneTrackingSummary[[#This Row],[Year]],1,3))+Table_SiteMilestoneTrackingSummary[[#This Row],[Week]]*7</f>
        <v>43997</v>
      </c>
      <c r="D28" s="10">
        <f>Table_SiteMilestoneTrackingSummary[[#This Row],[StartDate]]+6</f>
        <v>44003</v>
      </c>
      <c r="E28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22</v>
      </c>
      <c r="F28" s="13">
        <f>F27+Table_SiteMilestoneTrackingSummary[[#This Row],[TechnicalSiteSurvey_BL]]</f>
        <v>38</v>
      </c>
      <c r="G28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11</v>
      </c>
      <c r="H28" s="13">
        <f>H27+Table_SiteMilestoneTrackingSummary[[#This Row],[TechnicalSiteSurvey_AC]]</f>
        <v>27</v>
      </c>
      <c r="I28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7</v>
      </c>
      <c r="J28" s="13">
        <f>J27+Table_SiteMilestoneTrackingSummary[[#This Row],[PathEngineeringDocument_BL]]</f>
        <v>7</v>
      </c>
      <c r="K28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8</v>
      </c>
      <c r="L28" s="13">
        <f>L27+Table_SiteMilestoneTrackingSummary[[#This Row],[PathEngineeringDocument_AC]]</f>
        <v>9</v>
      </c>
      <c r="M28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7</v>
      </c>
      <c r="N28" s="13">
        <f>N27+Table_SiteMilestoneTrackingSummary[[#This Row],[PathConstructionWorkOrder_BL]]</f>
        <v>7</v>
      </c>
      <c r="O28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1</v>
      </c>
      <c r="P28" s="13">
        <f>P27+Table_SiteMilestoneTrackingSummary[[#This Row],[PathConstructionWorkOrder_AC]]</f>
        <v>1</v>
      </c>
      <c r="Q28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8" s="13">
        <f>R27+Table_SiteMilestoneTrackingSummary[[#This Row],[CivilWorks_BL]]</f>
        <v>0</v>
      </c>
      <c r="S28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8" s="13">
        <f>T27+Table_SiteMilestoneTrackingSummary[[#This Row],[CivilWorks_AC]]</f>
        <v>0</v>
      </c>
      <c r="U28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8" s="13">
        <f>V27+Table_SiteMilestoneTrackingSummary[[#This Row],[MechanicalWorks_BL]]</f>
        <v>0</v>
      </c>
      <c r="W28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8" s="13">
        <f>X27+Table_SiteMilestoneTrackingSummary[[#This Row],[MechanicalWorks_AC]]</f>
        <v>0</v>
      </c>
      <c r="Y28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8" s="13">
        <f>Z27+Table_SiteMilestoneTrackingSummary[[#This Row],[CablingWorks_BL]]</f>
        <v>0</v>
      </c>
      <c r="AA28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8" s="13">
        <f>AB27+Table_SiteMilestoneTrackingSummary[[#This Row],[CablingWorks_AC]]</f>
        <v>0</v>
      </c>
      <c r="AC28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8" s="13">
        <f>AD27+Table_SiteMilestoneTrackingSummary[[#This Row],[ConstructionAcceptance_BL]]</f>
        <v>0</v>
      </c>
      <c r="AE28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8" s="13">
        <f>AF27+Table_SiteMilestoneTrackingSummary[[#This Row],[ConstructionAcceptance_AC]]</f>
        <v>0</v>
      </c>
      <c r="AG28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8" s="13">
        <f>AH27+Table_SiteMilestoneTrackingSummary[[#This Row],[ReadyForOperation_BL]]</f>
        <v>0</v>
      </c>
      <c r="AI28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8" s="13">
        <f>AJ27+Table_SiteMilestoneTrackingSummary[[#This Row],[ReadyForOperation_AC]]</f>
        <v>0</v>
      </c>
      <c r="AK28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8" s="13">
        <f>AL27+Table_SiteMilestoneTrackingSummary[[#This Row],[PathInOperations_BL]]</f>
        <v>0</v>
      </c>
      <c r="AM28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8" s="13">
        <f>AN27+Table_SiteMilestoneTrackingSummary[[#This Row],[PathInOperations_AC]]</f>
        <v>0</v>
      </c>
    </row>
    <row r="29" spans="1:40" x14ac:dyDescent="0.25">
      <c r="A29">
        <v>2020</v>
      </c>
      <c r="B29">
        <v>26</v>
      </c>
      <c r="C29" s="10">
        <f>DATE(Table_SiteMilestoneTrackingSummary[[#This Row],[Year]],1,-2)-WEEKDAY(DATE(Table_SiteMilestoneTrackingSummary[[#This Row],[Year]],1,3))+Table_SiteMilestoneTrackingSummary[[#This Row],[Week]]*7</f>
        <v>44004</v>
      </c>
      <c r="D29" s="10">
        <f>Table_SiteMilestoneTrackingSummary[[#This Row],[StartDate]]+6</f>
        <v>44010</v>
      </c>
      <c r="E29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13</v>
      </c>
      <c r="F29" s="13">
        <f>F28+Table_SiteMilestoneTrackingSummary[[#This Row],[TechnicalSiteSurvey_BL]]</f>
        <v>51</v>
      </c>
      <c r="G29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13</v>
      </c>
      <c r="H29" s="13">
        <f>H28+Table_SiteMilestoneTrackingSummary[[#This Row],[TechnicalSiteSurvey_AC]]</f>
        <v>40</v>
      </c>
      <c r="I29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9</v>
      </c>
      <c r="J29" s="13">
        <f>J28+Table_SiteMilestoneTrackingSummary[[#This Row],[PathEngineeringDocument_BL]]</f>
        <v>16</v>
      </c>
      <c r="K29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9</v>
      </c>
      <c r="L29" s="13">
        <f>L28+Table_SiteMilestoneTrackingSummary[[#This Row],[PathEngineeringDocument_AC]]</f>
        <v>18</v>
      </c>
      <c r="M29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9</v>
      </c>
      <c r="N29" s="13">
        <f>N28+Table_SiteMilestoneTrackingSummary[[#This Row],[PathConstructionWorkOrder_BL]]</f>
        <v>16</v>
      </c>
      <c r="O29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10</v>
      </c>
      <c r="P29" s="13">
        <f>P28+Table_SiteMilestoneTrackingSummary[[#This Row],[PathConstructionWorkOrder_AC]]</f>
        <v>11</v>
      </c>
      <c r="Q29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9" s="13">
        <f>R28+Table_SiteMilestoneTrackingSummary[[#This Row],[CivilWorks_BL]]</f>
        <v>0</v>
      </c>
      <c r="S29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6</v>
      </c>
      <c r="T29" s="13">
        <f>T28+Table_SiteMilestoneTrackingSummary[[#This Row],[CivilWorks_AC]]</f>
        <v>6</v>
      </c>
      <c r="U29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9" s="13">
        <f>V28+Table_SiteMilestoneTrackingSummary[[#This Row],[MechanicalWorks_BL]]</f>
        <v>0</v>
      </c>
      <c r="W29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9" s="13">
        <f>X28+Table_SiteMilestoneTrackingSummary[[#This Row],[MechanicalWorks_AC]]</f>
        <v>0</v>
      </c>
      <c r="Y29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29" s="13">
        <f>Z28+Table_SiteMilestoneTrackingSummary[[#This Row],[CablingWorks_BL]]</f>
        <v>0</v>
      </c>
      <c r="AA29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29" s="13">
        <f>AB28+Table_SiteMilestoneTrackingSummary[[#This Row],[CablingWorks_AC]]</f>
        <v>0</v>
      </c>
      <c r="AC29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9" s="13">
        <f>AD28+Table_SiteMilestoneTrackingSummary[[#This Row],[ConstructionAcceptance_BL]]</f>
        <v>0</v>
      </c>
      <c r="AE29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9" s="13">
        <f>AF28+Table_SiteMilestoneTrackingSummary[[#This Row],[ConstructionAcceptance_AC]]</f>
        <v>0</v>
      </c>
      <c r="AG29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29" s="13">
        <f>AH28+Table_SiteMilestoneTrackingSummary[[#This Row],[ReadyForOperation_BL]]</f>
        <v>0</v>
      </c>
      <c r="AI29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29" s="13">
        <f>AJ28+Table_SiteMilestoneTrackingSummary[[#This Row],[ReadyForOperation_AC]]</f>
        <v>0</v>
      </c>
      <c r="AK29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29" s="13">
        <f>AL28+Table_SiteMilestoneTrackingSummary[[#This Row],[PathInOperations_BL]]</f>
        <v>0</v>
      </c>
      <c r="AM29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29" s="13">
        <f>AN28+Table_SiteMilestoneTrackingSummary[[#This Row],[PathInOperations_AC]]</f>
        <v>0</v>
      </c>
    </row>
    <row r="30" spans="1:40" x14ac:dyDescent="0.25">
      <c r="A30">
        <v>2020</v>
      </c>
      <c r="B30">
        <v>27</v>
      </c>
      <c r="C30" s="10">
        <f>DATE(Table_SiteMilestoneTrackingSummary[[#This Row],[Year]],1,-2)-WEEKDAY(DATE(Table_SiteMilestoneTrackingSummary[[#This Row],[Year]],1,3))+Table_SiteMilestoneTrackingSummary[[#This Row],[Week]]*7</f>
        <v>44011</v>
      </c>
      <c r="D30" s="10">
        <f>Table_SiteMilestoneTrackingSummary[[#This Row],[StartDate]]+6</f>
        <v>44017</v>
      </c>
      <c r="E30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16</v>
      </c>
      <c r="F30" s="13">
        <f>F29+Table_SiteMilestoneTrackingSummary[[#This Row],[TechnicalSiteSurvey_BL]]</f>
        <v>67</v>
      </c>
      <c r="G30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26</v>
      </c>
      <c r="H30" s="13">
        <f>H29+Table_SiteMilestoneTrackingSummary[[#This Row],[TechnicalSiteSurvey_AC]]</f>
        <v>66</v>
      </c>
      <c r="I30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10</v>
      </c>
      <c r="J30" s="13">
        <f>J29+Table_SiteMilestoneTrackingSummary[[#This Row],[PathEngineeringDocument_BL]]</f>
        <v>26</v>
      </c>
      <c r="K30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12</v>
      </c>
      <c r="L30" s="13">
        <f>L29+Table_SiteMilestoneTrackingSummary[[#This Row],[PathEngineeringDocument_AC]]</f>
        <v>30</v>
      </c>
      <c r="M30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10</v>
      </c>
      <c r="N30" s="13">
        <f>N29+Table_SiteMilestoneTrackingSummary[[#This Row],[PathConstructionWorkOrder_BL]]</f>
        <v>26</v>
      </c>
      <c r="O30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10</v>
      </c>
      <c r="P30" s="13">
        <f>P29+Table_SiteMilestoneTrackingSummary[[#This Row],[PathConstructionWorkOrder_AC]]</f>
        <v>21</v>
      </c>
      <c r="Q30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30" s="13">
        <f>R29+Table_SiteMilestoneTrackingSummary[[#This Row],[CivilWorks_BL]]</f>
        <v>0</v>
      </c>
      <c r="S30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7</v>
      </c>
      <c r="T30" s="13">
        <f>T29+Table_SiteMilestoneTrackingSummary[[#This Row],[CivilWorks_AC]]</f>
        <v>13</v>
      </c>
      <c r="U30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30" s="13">
        <f>V29+Table_SiteMilestoneTrackingSummary[[#This Row],[MechanicalWorks_BL]]</f>
        <v>0</v>
      </c>
      <c r="W30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4</v>
      </c>
      <c r="X30" s="13">
        <f>X29+Table_SiteMilestoneTrackingSummary[[#This Row],[MechanicalWorks_AC]]</f>
        <v>4</v>
      </c>
      <c r="Y30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30" s="13">
        <f>Z29+Table_SiteMilestoneTrackingSummary[[#This Row],[CablingWorks_BL]]</f>
        <v>0</v>
      </c>
      <c r="AA30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30" s="13">
        <f>AB29+Table_SiteMilestoneTrackingSummary[[#This Row],[CablingWorks_AC]]</f>
        <v>0</v>
      </c>
      <c r="AC30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0" s="13">
        <f>AD29+Table_SiteMilestoneTrackingSummary[[#This Row],[ConstructionAcceptance_BL]]</f>
        <v>0</v>
      </c>
      <c r="AE30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30" s="13">
        <f>AF29+Table_SiteMilestoneTrackingSummary[[#This Row],[ConstructionAcceptance_AC]]</f>
        <v>0</v>
      </c>
      <c r="AG30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30" s="13">
        <f>AH29+Table_SiteMilestoneTrackingSummary[[#This Row],[ReadyForOperation_BL]]</f>
        <v>0</v>
      </c>
      <c r="AI30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30" s="13">
        <f>AJ29+Table_SiteMilestoneTrackingSummary[[#This Row],[ReadyForOperation_AC]]</f>
        <v>0</v>
      </c>
      <c r="AK30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30" s="13">
        <f>AL29+Table_SiteMilestoneTrackingSummary[[#This Row],[PathInOperations_BL]]</f>
        <v>0</v>
      </c>
      <c r="AM30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30" s="13">
        <f>AN29+Table_SiteMilestoneTrackingSummary[[#This Row],[PathInOperations_AC]]</f>
        <v>0</v>
      </c>
    </row>
    <row r="31" spans="1:40" x14ac:dyDescent="0.25">
      <c r="A31">
        <v>2020</v>
      </c>
      <c r="B31">
        <v>28</v>
      </c>
      <c r="C31" s="10">
        <f>DATE(Table_SiteMilestoneTrackingSummary[[#This Row],[Year]],1,-2)-WEEKDAY(DATE(Table_SiteMilestoneTrackingSummary[[#This Row],[Year]],1,3))+Table_SiteMilestoneTrackingSummary[[#This Row],[Week]]*7</f>
        <v>44018</v>
      </c>
      <c r="D31" s="10">
        <f>Table_SiteMilestoneTrackingSummary[[#This Row],[StartDate]]+6</f>
        <v>44024</v>
      </c>
      <c r="E31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19</v>
      </c>
      <c r="F31" s="13">
        <f>F30+Table_SiteMilestoneTrackingSummary[[#This Row],[TechnicalSiteSurvey_BL]]</f>
        <v>86</v>
      </c>
      <c r="G31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19</v>
      </c>
      <c r="H31" s="13">
        <f>H30+Table_SiteMilestoneTrackingSummary[[#This Row],[TechnicalSiteSurvey_AC]]</f>
        <v>85</v>
      </c>
      <c r="I31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12</v>
      </c>
      <c r="J31" s="13">
        <f>J30+Table_SiteMilestoneTrackingSummary[[#This Row],[PathEngineeringDocument_BL]]</f>
        <v>38</v>
      </c>
      <c r="K31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17</v>
      </c>
      <c r="L31" s="13">
        <f>L30+Table_SiteMilestoneTrackingSummary[[#This Row],[PathEngineeringDocument_AC]]</f>
        <v>47</v>
      </c>
      <c r="M31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12</v>
      </c>
      <c r="N31" s="13">
        <f>N30+Table_SiteMilestoneTrackingSummary[[#This Row],[PathConstructionWorkOrder_BL]]</f>
        <v>38</v>
      </c>
      <c r="O31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8</v>
      </c>
      <c r="P31" s="13">
        <f>P30+Table_SiteMilestoneTrackingSummary[[#This Row],[PathConstructionWorkOrder_AC]]</f>
        <v>29</v>
      </c>
      <c r="Q31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7</v>
      </c>
      <c r="R31" s="13">
        <f>R30+Table_SiteMilestoneTrackingSummary[[#This Row],[CivilWorks_BL]]</f>
        <v>7</v>
      </c>
      <c r="S31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9</v>
      </c>
      <c r="T31" s="13">
        <f>T30+Table_SiteMilestoneTrackingSummary[[#This Row],[CivilWorks_AC]]</f>
        <v>22</v>
      </c>
      <c r="U31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31" s="13">
        <f>V30+Table_SiteMilestoneTrackingSummary[[#This Row],[MechanicalWorks_BL]]</f>
        <v>0</v>
      </c>
      <c r="W31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11</v>
      </c>
      <c r="X31" s="13">
        <f>X30+Table_SiteMilestoneTrackingSummary[[#This Row],[MechanicalWorks_AC]]</f>
        <v>15</v>
      </c>
      <c r="Y31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31" s="13">
        <f>Z30+Table_SiteMilestoneTrackingSummary[[#This Row],[CablingWorks_BL]]</f>
        <v>0</v>
      </c>
      <c r="AA31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8</v>
      </c>
      <c r="AB31" s="13">
        <f>AB30+Table_SiteMilestoneTrackingSummary[[#This Row],[CablingWorks_AC]]</f>
        <v>8</v>
      </c>
      <c r="AC31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1" s="13">
        <f>AD30+Table_SiteMilestoneTrackingSummary[[#This Row],[ConstructionAcceptance_BL]]</f>
        <v>0</v>
      </c>
      <c r="AE31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4</v>
      </c>
      <c r="AF31" s="13">
        <f>AF30+Table_SiteMilestoneTrackingSummary[[#This Row],[ConstructionAcceptance_AC]]</f>
        <v>4</v>
      </c>
      <c r="AG31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31" s="13">
        <f>AH30+Table_SiteMilestoneTrackingSummary[[#This Row],[ReadyForOperation_BL]]</f>
        <v>0</v>
      </c>
      <c r="AI31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1</v>
      </c>
      <c r="AJ31" s="13">
        <f>AJ30+Table_SiteMilestoneTrackingSummary[[#This Row],[ReadyForOperation_AC]]</f>
        <v>1</v>
      </c>
      <c r="AK31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31" s="13">
        <f>AL30+Table_SiteMilestoneTrackingSummary[[#This Row],[PathInOperations_BL]]</f>
        <v>0</v>
      </c>
      <c r="AM31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31" s="13">
        <f>AN30+Table_SiteMilestoneTrackingSummary[[#This Row],[PathInOperations_AC]]</f>
        <v>0</v>
      </c>
    </row>
    <row r="32" spans="1:40" x14ac:dyDescent="0.25">
      <c r="A32">
        <v>2020</v>
      </c>
      <c r="B32">
        <v>29</v>
      </c>
      <c r="C32" s="10">
        <f>DATE(Table_SiteMilestoneTrackingSummary[[#This Row],[Year]],1,-2)-WEEKDAY(DATE(Table_SiteMilestoneTrackingSummary[[#This Row],[Year]],1,3))+Table_SiteMilestoneTrackingSummary[[#This Row],[Week]]*7</f>
        <v>44025</v>
      </c>
      <c r="D32" s="10">
        <f>Table_SiteMilestoneTrackingSummary[[#This Row],[StartDate]]+6</f>
        <v>44031</v>
      </c>
      <c r="E32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14</v>
      </c>
      <c r="F32" s="13">
        <f>F31+Table_SiteMilestoneTrackingSummary[[#This Row],[TechnicalSiteSurvey_BL]]</f>
        <v>100</v>
      </c>
      <c r="G32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14</v>
      </c>
      <c r="H32" s="13">
        <f>H31+Table_SiteMilestoneTrackingSummary[[#This Row],[TechnicalSiteSurvey_AC]]</f>
        <v>99</v>
      </c>
      <c r="I32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29</v>
      </c>
      <c r="J32" s="13">
        <f>J31+Table_SiteMilestoneTrackingSummary[[#This Row],[PathEngineeringDocument_BL]]</f>
        <v>67</v>
      </c>
      <c r="K32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20</v>
      </c>
      <c r="L32" s="13">
        <f>L31+Table_SiteMilestoneTrackingSummary[[#This Row],[PathEngineeringDocument_AC]]</f>
        <v>67</v>
      </c>
      <c r="M32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13</v>
      </c>
      <c r="N32" s="13">
        <f>N31+Table_SiteMilestoneTrackingSummary[[#This Row],[PathConstructionWorkOrder_BL]]</f>
        <v>51</v>
      </c>
      <c r="O32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16</v>
      </c>
      <c r="P32" s="13">
        <f>P31+Table_SiteMilestoneTrackingSummary[[#This Row],[PathConstructionWorkOrder_AC]]</f>
        <v>45</v>
      </c>
      <c r="Q32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9</v>
      </c>
      <c r="R32" s="13">
        <f>R31+Table_SiteMilestoneTrackingSummary[[#This Row],[CivilWorks_BL]]</f>
        <v>16</v>
      </c>
      <c r="S32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16</v>
      </c>
      <c r="T32" s="13">
        <f>T31+Table_SiteMilestoneTrackingSummary[[#This Row],[CivilWorks_AC]]</f>
        <v>38</v>
      </c>
      <c r="U32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32" s="13">
        <f>V31+Table_SiteMilestoneTrackingSummary[[#This Row],[MechanicalWorks_BL]]</f>
        <v>0</v>
      </c>
      <c r="W32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11</v>
      </c>
      <c r="X32" s="13">
        <f>X31+Table_SiteMilestoneTrackingSummary[[#This Row],[MechanicalWorks_AC]]</f>
        <v>26</v>
      </c>
      <c r="Y32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32" s="13">
        <f>Z31+Table_SiteMilestoneTrackingSummary[[#This Row],[CablingWorks_BL]]</f>
        <v>0</v>
      </c>
      <c r="AA32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8</v>
      </c>
      <c r="AB32" s="13">
        <f>AB31+Table_SiteMilestoneTrackingSummary[[#This Row],[CablingWorks_AC]]</f>
        <v>16</v>
      </c>
      <c r="AC32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2" s="13">
        <f>AD31+Table_SiteMilestoneTrackingSummary[[#This Row],[ConstructionAcceptance_BL]]</f>
        <v>0</v>
      </c>
      <c r="AE32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10</v>
      </c>
      <c r="AF32" s="13">
        <f>AF31+Table_SiteMilestoneTrackingSummary[[#This Row],[ConstructionAcceptance_AC]]</f>
        <v>14</v>
      </c>
      <c r="AG32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32" s="13">
        <f>AH31+Table_SiteMilestoneTrackingSummary[[#This Row],[ReadyForOperation_BL]]</f>
        <v>0</v>
      </c>
      <c r="AI32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7</v>
      </c>
      <c r="AJ32" s="13">
        <f>AJ31+Table_SiteMilestoneTrackingSummary[[#This Row],[ReadyForOperation_AC]]</f>
        <v>8</v>
      </c>
      <c r="AK32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32" s="13">
        <f>AL31+Table_SiteMilestoneTrackingSummary[[#This Row],[PathInOperations_BL]]</f>
        <v>0</v>
      </c>
      <c r="AM32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32" s="13">
        <f>AN31+Table_SiteMilestoneTrackingSummary[[#This Row],[PathInOperations_AC]]</f>
        <v>0</v>
      </c>
    </row>
    <row r="33" spans="1:40" x14ac:dyDescent="0.25">
      <c r="A33">
        <v>2020</v>
      </c>
      <c r="B33">
        <v>30</v>
      </c>
      <c r="C33" s="10">
        <f>DATE(Table_SiteMilestoneTrackingSummary[[#This Row],[Year]],1,-2)-WEEKDAY(DATE(Table_SiteMilestoneTrackingSummary[[#This Row],[Year]],1,3))+Table_SiteMilestoneTrackingSummary[[#This Row],[Week]]*7</f>
        <v>44032</v>
      </c>
      <c r="D33" s="10">
        <f>Table_SiteMilestoneTrackingSummary[[#This Row],[StartDate]]+6</f>
        <v>44038</v>
      </c>
      <c r="E33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33" s="13">
        <f>F32+Table_SiteMilestoneTrackingSummary[[#This Row],[TechnicalSiteSurvey_BL]]</f>
        <v>100</v>
      </c>
      <c r="G33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1</v>
      </c>
      <c r="H33" s="13">
        <f>H32+Table_SiteMilestoneTrackingSummary[[#This Row],[TechnicalSiteSurvey_AC]]</f>
        <v>100</v>
      </c>
      <c r="I33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19</v>
      </c>
      <c r="J33" s="13">
        <f>J32+Table_SiteMilestoneTrackingSummary[[#This Row],[PathEngineeringDocument_BL]]</f>
        <v>86</v>
      </c>
      <c r="K33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19</v>
      </c>
      <c r="L33" s="13">
        <f>L32+Table_SiteMilestoneTrackingSummary[[#This Row],[PathEngineeringDocument_AC]]</f>
        <v>86</v>
      </c>
      <c r="M33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16</v>
      </c>
      <c r="N33" s="13">
        <f>N32+Table_SiteMilestoneTrackingSummary[[#This Row],[PathConstructionWorkOrder_BL]]</f>
        <v>67</v>
      </c>
      <c r="O33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22</v>
      </c>
      <c r="P33" s="13">
        <f>P32+Table_SiteMilestoneTrackingSummary[[#This Row],[PathConstructionWorkOrder_AC]]</f>
        <v>67</v>
      </c>
      <c r="Q33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10</v>
      </c>
      <c r="R33" s="13">
        <f>R32+Table_SiteMilestoneTrackingSummary[[#This Row],[CivilWorks_BL]]</f>
        <v>26</v>
      </c>
      <c r="S33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15</v>
      </c>
      <c r="T33" s="13">
        <f>T32+Table_SiteMilestoneTrackingSummary[[#This Row],[CivilWorks_AC]]</f>
        <v>53</v>
      </c>
      <c r="U33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7</v>
      </c>
      <c r="V33" s="13">
        <f>V32+Table_SiteMilestoneTrackingSummary[[#This Row],[MechanicalWorks_BL]]</f>
        <v>7</v>
      </c>
      <c r="W33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12</v>
      </c>
      <c r="X33" s="13">
        <f>X32+Table_SiteMilestoneTrackingSummary[[#This Row],[MechanicalWorks_AC]]</f>
        <v>38</v>
      </c>
      <c r="Y33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33" s="13">
        <f>Z32+Table_SiteMilestoneTrackingSummary[[#This Row],[CablingWorks_BL]]</f>
        <v>0</v>
      </c>
      <c r="AA33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11</v>
      </c>
      <c r="AB33" s="13">
        <f>AB32+Table_SiteMilestoneTrackingSummary[[#This Row],[CablingWorks_AC]]</f>
        <v>27</v>
      </c>
      <c r="AC33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3" s="13">
        <f>AD32+Table_SiteMilestoneTrackingSummary[[#This Row],[ConstructionAcceptance_BL]]</f>
        <v>0</v>
      </c>
      <c r="AE33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6</v>
      </c>
      <c r="AF33" s="13">
        <f>AF32+Table_SiteMilestoneTrackingSummary[[#This Row],[ConstructionAcceptance_AC]]</f>
        <v>20</v>
      </c>
      <c r="AG33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33" s="13">
        <f>AH32+Table_SiteMilestoneTrackingSummary[[#This Row],[ReadyForOperation_BL]]</f>
        <v>0</v>
      </c>
      <c r="AI33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10</v>
      </c>
      <c r="AJ33" s="13">
        <f>AJ32+Table_SiteMilestoneTrackingSummary[[#This Row],[ReadyForOperation_AC]]</f>
        <v>18</v>
      </c>
      <c r="AK33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33" s="13">
        <f>AL32+Table_SiteMilestoneTrackingSummary[[#This Row],[PathInOperations_BL]]</f>
        <v>0</v>
      </c>
      <c r="AM33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7</v>
      </c>
      <c r="AN33" s="13">
        <f>AN32+Table_SiteMilestoneTrackingSummary[[#This Row],[PathInOperations_AC]]</f>
        <v>7</v>
      </c>
    </row>
    <row r="34" spans="1:40" x14ac:dyDescent="0.25">
      <c r="A34">
        <v>2020</v>
      </c>
      <c r="B34">
        <v>31</v>
      </c>
      <c r="C34" s="10">
        <f>DATE(Table_SiteMilestoneTrackingSummary[[#This Row],[Year]],1,-2)-WEEKDAY(DATE(Table_SiteMilestoneTrackingSummary[[#This Row],[Year]],1,3))+Table_SiteMilestoneTrackingSummary[[#This Row],[Week]]*7</f>
        <v>44039</v>
      </c>
      <c r="D34" s="10">
        <f>Table_SiteMilestoneTrackingSummary[[#This Row],[StartDate]]+6</f>
        <v>44045</v>
      </c>
      <c r="E34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34" s="13">
        <f>F33+Table_SiteMilestoneTrackingSummary[[#This Row],[TechnicalSiteSurvey_BL]]</f>
        <v>100</v>
      </c>
      <c r="G34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34" s="13">
        <f>H33+Table_SiteMilestoneTrackingSummary[[#This Row],[TechnicalSiteSurvey_AC]]</f>
        <v>100</v>
      </c>
      <c r="I34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14</v>
      </c>
      <c r="J34" s="13">
        <f>J33+Table_SiteMilestoneTrackingSummary[[#This Row],[PathEngineeringDocument_BL]]</f>
        <v>100</v>
      </c>
      <c r="K34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14</v>
      </c>
      <c r="L34" s="13">
        <f>L33+Table_SiteMilestoneTrackingSummary[[#This Row],[PathEngineeringDocument_AC]]</f>
        <v>100</v>
      </c>
      <c r="M34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19</v>
      </c>
      <c r="N34" s="13">
        <f>N33+Table_SiteMilestoneTrackingSummary[[#This Row],[PathConstructionWorkOrder_BL]]</f>
        <v>86</v>
      </c>
      <c r="O34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19</v>
      </c>
      <c r="P34" s="13">
        <f>P33+Table_SiteMilestoneTrackingSummary[[#This Row],[PathConstructionWorkOrder_AC]]</f>
        <v>86</v>
      </c>
      <c r="Q34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12</v>
      </c>
      <c r="R34" s="13">
        <f>R33+Table_SiteMilestoneTrackingSummary[[#This Row],[CivilWorks_BL]]</f>
        <v>38</v>
      </c>
      <c r="S34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17</v>
      </c>
      <c r="T34" s="13">
        <f>T33+Table_SiteMilestoneTrackingSummary[[#This Row],[CivilWorks_AC]]</f>
        <v>70</v>
      </c>
      <c r="U34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9</v>
      </c>
      <c r="V34" s="13">
        <f>V33+Table_SiteMilestoneTrackingSummary[[#This Row],[MechanicalWorks_BL]]</f>
        <v>16</v>
      </c>
      <c r="W34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22</v>
      </c>
      <c r="X34" s="13">
        <f>X33+Table_SiteMilestoneTrackingSummary[[#This Row],[MechanicalWorks_AC]]</f>
        <v>60</v>
      </c>
      <c r="Y34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7</v>
      </c>
      <c r="Z34" s="13">
        <f>Z33+Table_SiteMilestoneTrackingSummary[[#This Row],[CablingWorks_BL]]</f>
        <v>7</v>
      </c>
      <c r="AA34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13</v>
      </c>
      <c r="AB34" s="13">
        <f>AB33+Table_SiteMilestoneTrackingSummary[[#This Row],[CablingWorks_AC]]</f>
        <v>40</v>
      </c>
      <c r="AC34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7</v>
      </c>
      <c r="AD34" s="13">
        <f>AD33+Table_SiteMilestoneTrackingSummary[[#This Row],[ConstructionAcceptance_BL]]</f>
        <v>7</v>
      </c>
      <c r="AE34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17</v>
      </c>
      <c r="AF34" s="13">
        <f>AF33+Table_SiteMilestoneTrackingSummary[[#This Row],[ConstructionAcceptance_AC]]</f>
        <v>37</v>
      </c>
      <c r="AG34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34" s="13">
        <f>AH33+Table_SiteMilestoneTrackingSummary[[#This Row],[ReadyForOperation_BL]]</f>
        <v>0</v>
      </c>
      <c r="AI34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10</v>
      </c>
      <c r="AJ34" s="13">
        <f>AJ33+Table_SiteMilestoneTrackingSummary[[#This Row],[ReadyForOperation_AC]]</f>
        <v>28</v>
      </c>
      <c r="AK34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34" s="13">
        <f>AL33+Table_SiteMilestoneTrackingSummary[[#This Row],[PathInOperations_BL]]</f>
        <v>0</v>
      </c>
      <c r="AM34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9</v>
      </c>
      <c r="AN34" s="13">
        <f>AN33+Table_SiteMilestoneTrackingSummary[[#This Row],[PathInOperations_AC]]</f>
        <v>16</v>
      </c>
    </row>
    <row r="35" spans="1:40" x14ac:dyDescent="0.25">
      <c r="A35">
        <v>2020</v>
      </c>
      <c r="B35">
        <v>32</v>
      </c>
      <c r="C35" s="10">
        <f>DATE(Table_SiteMilestoneTrackingSummary[[#This Row],[Year]],1,-2)-WEEKDAY(DATE(Table_SiteMilestoneTrackingSummary[[#This Row],[Year]],1,3))+Table_SiteMilestoneTrackingSummary[[#This Row],[Week]]*7</f>
        <v>44046</v>
      </c>
      <c r="D35" s="10">
        <f>Table_SiteMilestoneTrackingSummary[[#This Row],[StartDate]]+6</f>
        <v>44052</v>
      </c>
      <c r="E35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35" s="13">
        <f>F34+Table_SiteMilestoneTrackingSummary[[#This Row],[TechnicalSiteSurvey_BL]]</f>
        <v>100</v>
      </c>
      <c r="G35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35" s="13">
        <f>H34+Table_SiteMilestoneTrackingSummary[[#This Row],[TechnicalSiteSurvey_AC]]</f>
        <v>100</v>
      </c>
      <c r="I35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35" s="13">
        <f>J34+Table_SiteMilestoneTrackingSummary[[#This Row],[PathEngineeringDocument_BL]]</f>
        <v>100</v>
      </c>
      <c r="K35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35" s="13">
        <f>L34+Table_SiteMilestoneTrackingSummary[[#This Row],[PathEngineeringDocument_AC]]</f>
        <v>100</v>
      </c>
      <c r="M35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14</v>
      </c>
      <c r="N35" s="13">
        <f>N34+Table_SiteMilestoneTrackingSummary[[#This Row],[PathConstructionWorkOrder_BL]]</f>
        <v>100</v>
      </c>
      <c r="O35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14</v>
      </c>
      <c r="P35" s="13">
        <f>P34+Table_SiteMilestoneTrackingSummary[[#This Row],[PathConstructionWorkOrder_AC]]</f>
        <v>100</v>
      </c>
      <c r="Q35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13</v>
      </c>
      <c r="R35" s="13">
        <f>R34+Table_SiteMilestoneTrackingSummary[[#This Row],[CivilWorks_BL]]</f>
        <v>51</v>
      </c>
      <c r="S35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21</v>
      </c>
      <c r="T35" s="13">
        <f>T34+Table_SiteMilestoneTrackingSummary[[#This Row],[CivilWorks_AC]]</f>
        <v>91</v>
      </c>
      <c r="U35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10</v>
      </c>
      <c r="V35" s="13">
        <f>V34+Table_SiteMilestoneTrackingSummary[[#This Row],[MechanicalWorks_BL]]</f>
        <v>26</v>
      </c>
      <c r="W35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16</v>
      </c>
      <c r="X35" s="13">
        <f>X34+Table_SiteMilestoneTrackingSummary[[#This Row],[MechanicalWorks_AC]]</f>
        <v>76</v>
      </c>
      <c r="Y35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9</v>
      </c>
      <c r="Z35" s="13">
        <f>Z34+Table_SiteMilestoneTrackingSummary[[#This Row],[CablingWorks_BL]]</f>
        <v>16</v>
      </c>
      <c r="AA35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24</v>
      </c>
      <c r="AB35" s="13">
        <f>AB34+Table_SiteMilestoneTrackingSummary[[#This Row],[CablingWorks_AC]]</f>
        <v>64</v>
      </c>
      <c r="AC35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9</v>
      </c>
      <c r="AD35" s="13">
        <f>AD34+Table_SiteMilestoneTrackingSummary[[#This Row],[ConstructionAcceptance_BL]]</f>
        <v>16</v>
      </c>
      <c r="AE35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21</v>
      </c>
      <c r="AF35" s="13">
        <f>AF34+Table_SiteMilestoneTrackingSummary[[#This Row],[ConstructionAcceptance_AC]]</f>
        <v>58</v>
      </c>
      <c r="AG35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7</v>
      </c>
      <c r="AH35" s="13">
        <f>AH34+Table_SiteMilestoneTrackingSummary[[#This Row],[ReadyForOperation_BL]]</f>
        <v>7</v>
      </c>
      <c r="AI35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13</v>
      </c>
      <c r="AJ35" s="13">
        <f>AJ34+Table_SiteMilestoneTrackingSummary[[#This Row],[ReadyForOperation_AC]]</f>
        <v>41</v>
      </c>
      <c r="AK35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0</v>
      </c>
      <c r="AL35" s="13">
        <f>AL34+Table_SiteMilestoneTrackingSummary[[#This Row],[PathInOperations_BL]]</f>
        <v>0</v>
      </c>
      <c r="AM35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10</v>
      </c>
      <c r="AN35" s="13">
        <f>AN34+Table_SiteMilestoneTrackingSummary[[#This Row],[PathInOperations_AC]]</f>
        <v>26</v>
      </c>
    </row>
    <row r="36" spans="1:40" x14ac:dyDescent="0.25">
      <c r="A36">
        <v>2020</v>
      </c>
      <c r="B36">
        <v>33</v>
      </c>
      <c r="C36" s="10">
        <f>DATE(Table_SiteMilestoneTrackingSummary[[#This Row],[Year]],1,-2)-WEEKDAY(DATE(Table_SiteMilestoneTrackingSummary[[#This Row],[Year]],1,3))+Table_SiteMilestoneTrackingSummary[[#This Row],[Week]]*7</f>
        <v>44053</v>
      </c>
      <c r="D36" s="10">
        <f>Table_SiteMilestoneTrackingSummary[[#This Row],[StartDate]]+6</f>
        <v>44059</v>
      </c>
      <c r="E36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36" s="13">
        <f>F35+Table_SiteMilestoneTrackingSummary[[#This Row],[TechnicalSiteSurvey_BL]]</f>
        <v>100</v>
      </c>
      <c r="G36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36" s="13">
        <f>H35+Table_SiteMilestoneTrackingSummary[[#This Row],[TechnicalSiteSurvey_AC]]</f>
        <v>100</v>
      </c>
      <c r="I36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36" s="13">
        <f>J35+Table_SiteMilestoneTrackingSummary[[#This Row],[PathEngineeringDocument_BL]]</f>
        <v>100</v>
      </c>
      <c r="K36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36" s="13">
        <f>L35+Table_SiteMilestoneTrackingSummary[[#This Row],[PathEngineeringDocument_AC]]</f>
        <v>100</v>
      </c>
      <c r="M36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36" s="13">
        <f>N35+Table_SiteMilestoneTrackingSummary[[#This Row],[PathConstructionWorkOrder_BL]]</f>
        <v>100</v>
      </c>
      <c r="O36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36" s="13">
        <f>P35+Table_SiteMilestoneTrackingSummary[[#This Row],[PathConstructionWorkOrder_AC]]</f>
        <v>100</v>
      </c>
      <c r="Q36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16</v>
      </c>
      <c r="R36" s="13">
        <f>R35+Table_SiteMilestoneTrackingSummary[[#This Row],[CivilWorks_BL]]</f>
        <v>67</v>
      </c>
      <c r="S36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9</v>
      </c>
      <c r="T36" s="13">
        <f>T35+Table_SiteMilestoneTrackingSummary[[#This Row],[CivilWorks_AC]]</f>
        <v>100</v>
      </c>
      <c r="U36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12</v>
      </c>
      <c r="V36" s="13">
        <f>V35+Table_SiteMilestoneTrackingSummary[[#This Row],[MechanicalWorks_BL]]</f>
        <v>38</v>
      </c>
      <c r="W36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16</v>
      </c>
      <c r="X36" s="13">
        <f>X35+Table_SiteMilestoneTrackingSummary[[#This Row],[MechanicalWorks_AC]]</f>
        <v>92</v>
      </c>
      <c r="Y36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10</v>
      </c>
      <c r="Z36" s="13">
        <f>Z35+Table_SiteMilestoneTrackingSummary[[#This Row],[CablingWorks_BL]]</f>
        <v>26</v>
      </c>
      <c r="AA36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16</v>
      </c>
      <c r="AB36" s="13">
        <f>AB35+Table_SiteMilestoneTrackingSummary[[#This Row],[CablingWorks_AC]]</f>
        <v>80</v>
      </c>
      <c r="AC36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10</v>
      </c>
      <c r="AD36" s="13">
        <f>AD35+Table_SiteMilestoneTrackingSummary[[#This Row],[ConstructionAcceptance_BL]]</f>
        <v>26</v>
      </c>
      <c r="AE36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14</v>
      </c>
      <c r="AF36" s="13">
        <f>AF35+Table_SiteMilestoneTrackingSummary[[#This Row],[ConstructionAcceptance_AC]]</f>
        <v>72</v>
      </c>
      <c r="AG36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9</v>
      </c>
      <c r="AH36" s="13">
        <f>AH35+Table_SiteMilestoneTrackingSummary[[#This Row],[ReadyForOperation_BL]]</f>
        <v>16</v>
      </c>
      <c r="AI36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26</v>
      </c>
      <c r="AJ36" s="13">
        <f>AJ35+Table_SiteMilestoneTrackingSummary[[#This Row],[ReadyForOperation_AC]]</f>
        <v>67</v>
      </c>
      <c r="AK36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7</v>
      </c>
      <c r="AL36" s="13">
        <f>AL35+Table_SiteMilestoneTrackingSummary[[#This Row],[PathInOperations_BL]]</f>
        <v>7</v>
      </c>
      <c r="AM36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12</v>
      </c>
      <c r="AN36" s="13">
        <f>AN35+Table_SiteMilestoneTrackingSummary[[#This Row],[PathInOperations_AC]]</f>
        <v>38</v>
      </c>
    </row>
    <row r="37" spans="1:40" x14ac:dyDescent="0.25">
      <c r="A37">
        <v>2020</v>
      </c>
      <c r="B37">
        <v>34</v>
      </c>
      <c r="C37" s="10">
        <f>DATE(Table_SiteMilestoneTrackingSummary[[#This Row],[Year]],1,-2)-WEEKDAY(DATE(Table_SiteMilestoneTrackingSummary[[#This Row],[Year]],1,3))+Table_SiteMilestoneTrackingSummary[[#This Row],[Week]]*7</f>
        <v>44060</v>
      </c>
      <c r="D37" s="10">
        <f>Table_SiteMilestoneTrackingSummary[[#This Row],[StartDate]]+6</f>
        <v>44066</v>
      </c>
      <c r="E37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37" s="13">
        <f>F36+Table_SiteMilestoneTrackingSummary[[#This Row],[TechnicalSiteSurvey_BL]]</f>
        <v>100</v>
      </c>
      <c r="G37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37" s="13">
        <f>H36+Table_SiteMilestoneTrackingSummary[[#This Row],[TechnicalSiteSurvey_AC]]</f>
        <v>100</v>
      </c>
      <c r="I37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37" s="13">
        <f>J36+Table_SiteMilestoneTrackingSummary[[#This Row],[PathEngineeringDocument_BL]]</f>
        <v>100</v>
      </c>
      <c r="K37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37" s="13">
        <f>L36+Table_SiteMilestoneTrackingSummary[[#This Row],[PathEngineeringDocument_AC]]</f>
        <v>100</v>
      </c>
      <c r="M37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37" s="13">
        <f>N36+Table_SiteMilestoneTrackingSummary[[#This Row],[PathConstructionWorkOrder_BL]]</f>
        <v>100</v>
      </c>
      <c r="O37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37" s="13">
        <f>P36+Table_SiteMilestoneTrackingSummary[[#This Row],[PathConstructionWorkOrder_AC]]</f>
        <v>100</v>
      </c>
      <c r="Q37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19</v>
      </c>
      <c r="R37" s="13">
        <f>R36+Table_SiteMilestoneTrackingSummary[[#This Row],[CivilWorks_BL]]</f>
        <v>86</v>
      </c>
      <c r="S37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37" s="13">
        <f>T36+Table_SiteMilestoneTrackingSummary[[#This Row],[CivilWorks_AC]]</f>
        <v>100</v>
      </c>
      <c r="U37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29</v>
      </c>
      <c r="V37" s="13">
        <f>V36+Table_SiteMilestoneTrackingSummary[[#This Row],[MechanicalWorks_BL]]</f>
        <v>67</v>
      </c>
      <c r="W37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8</v>
      </c>
      <c r="X37" s="13">
        <f>X36+Table_SiteMilestoneTrackingSummary[[#This Row],[MechanicalWorks_AC]]</f>
        <v>100</v>
      </c>
      <c r="Y37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12</v>
      </c>
      <c r="Z37" s="13">
        <f>Z36+Table_SiteMilestoneTrackingSummary[[#This Row],[CablingWorks_BL]]</f>
        <v>38</v>
      </c>
      <c r="AA37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18</v>
      </c>
      <c r="AB37" s="13">
        <f>AB36+Table_SiteMilestoneTrackingSummary[[#This Row],[CablingWorks_AC]]</f>
        <v>98</v>
      </c>
      <c r="AC37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12</v>
      </c>
      <c r="AD37" s="13">
        <f>AD36+Table_SiteMilestoneTrackingSummary[[#This Row],[ConstructionAcceptance_BL]]</f>
        <v>38</v>
      </c>
      <c r="AE37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19</v>
      </c>
      <c r="AF37" s="13">
        <f>AF36+Table_SiteMilestoneTrackingSummary[[#This Row],[ConstructionAcceptance_AC]]</f>
        <v>91</v>
      </c>
      <c r="AG37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10</v>
      </c>
      <c r="AH37" s="13">
        <f>AH36+Table_SiteMilestoneTrackingSummary[[#This Row],[ReadyForOperation_BL]]</f>
        <v>26</v>
      </c>
      <c r="AI37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19</v>
      </c>
      <c r="AJ37" s="13">
        <f>AJ36+Table_SiteMilestoneTrackingSummary[[#This Row],[ReadyForOperation_AC]]</f>
        <v>86</v>
      </c>
      <c r="AK37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9</v>
      </c>
      <c r="AL37" s="13">
        <f>AL36+Table_SiteMilestoneTrackingSummary[[#This Row],[PathInOperations_BL]]</f>
        <v>16</v>
      </c>
      <c r="AM37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26</v>
      </c>
      <c r="AN37" s="13">
        <f>AN36+Table_SiteMilestoneTrackingSummary[[#This Row],[PathInOperations_AC]]</f>
        <v>64</v>
      </c>
    </row>
    <row r="38" spans="1:40" x14ac:dyDescent="0.25">
      <c r="A38">
        <v>2020</v>
      </c>
      <c r="B38">
        <v>35</v>
      </c>
      <c r="C38" s="10">
        <f>DATE(Table_SiteMilestoneTrackingSummary[[#This Row],[Year]],1,-2)-WEEKDAY(DATE(Table_SiteMilestoneTrackingSummary[[#This Row],[Year]],1,3))+Table_SiteMilestoneTrackingSummary[[#This Row],[Week]]*7</f>
        <v>44067</v>
      </c>
      <c r="D38" s="10">
        <f>Table_SiteMilestoneTrackingSummary[[#This Row],[StartDate]]+6</f>
        <v>44073</v>
      </c>
      <c r="E38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38" s="13">
        <f>F37+Table_SiteMilestoneTrackingSummary[[#This Row],[TechnicalSiteSurvey_BL]]</f>
        <v>100</v>
      </c>
      <c r="G38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38" s="13">
        <f>H37+Table_SiteMilestoneTrackingSummary[[#This Row],[TechnicalSiteSurvey_AC]]</f>
        <v>100</v>
      </c>
      <c r="I38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38" s="13">
        <f>J37+Table_SiteMilestoneTrackingSummary[[#This Row],[PathEngineeringDocument_BL]]</f>
        <v>100</v>
      </c>
      <c r="K38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38" s="13">
        <f>L37+Table_SiteMilestoneTrackingSummary[[#This Row],[PathEngineeringDocument_AC]]</f>
        <v>100</v>
      </c>
      <c r="M38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38" s="13">
        <f>N37+Table_SiteMilestoneTrackingSummary[[#This Row],[PathConstructionWorkOrder_BL]]</f>
        <v>100</v>
      </c>
      <c r="O38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38" s="13">
        <f>P37+Table_SiteMilestoneTrackingSummary[[#This Row],[PathConstructionWorkOrder_AC]]</f>
        <v>100</v>
      </c>
      <c r="Q38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14</v>
      </c>
      <c r="R38" s="13">
        <f>R37+Table_SiteMilestoneTrackingSummary[[#This Row],[CivilWorks_BL]]</f>
        <v>100</v>
      </c>
      <c r="S38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38" s="13">
        <f>T37+Table_SiteMilestoneTrackingSummary[[#This Row],[CivilWorks_AC]]</f>
        <v>100</v>
      </c>
      <c r="U38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19</v>
      </c>
      <c r="V38" s="13">
        <f>V37+Table_SiteMilestoneTrackingSummary[[#This Row],[MechanicalWorks_BL]]</f>
        <v>86</v>
      </c>
      <c r="W38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38" s="13">
        <f>X37+Table_SiteMilestoneTrackingSummary[[#This Row],[MechanicalWorks_AC]]</f>
        <v>100</v>
      </c>
      <c r="Y38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29</v>
      </c>
      <c r="Z38" s="13">
        <f>Z37+Table_SiteMilestoneTrackingSummary[[#This Row],[CablingWorks_BL]]</f>
        <v>67</v>
      </c>
      <c r="AA38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2</v>
      </c>
      <c r="AB38" s="13">
        <f>AB37+Table_SiteMilestoneTrackingSummary[[#This Row],[CablingWorks_AC]]</f>
        <v>100</v>
      </c>
      <c r="AC38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13</v>
      </c>
      <c r="AD38" s="13">
        <f>AD37+Table_SiteMilestoneTrackingSummary[[#This Row],[ConstructionAcceptance_BL]]</f>
        <v>51</v>
      </c>
      <c r="AE38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9</v>
      </c>
      <c r="AF38" s="13">
        <f>AF37+Table_SiteMilestoneTrackingSummary[[#This Row],[ConstructionAcceptance_AC]]</f>
        <v>100</v>
      </c>
      <c r="AG38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12</v>
      </c>
      <c r="AH38" s="13">
        <f>AH37+Table_SiteMilestoneTrackingSummary[[#This Row],[ReadyForOperation_BL]]</f>
        <v>38</v>
      </c>
      <c r="AI38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14</v>
      </c>
      <c r="AJ38" s="13">
        <f>AJ37+Table_SiteMilestoneTrackingSummary[[#This Row],[ReadyForOperation_AC]]</f>
        <v>100</v>
      </c>
      <c r="AK38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10</v>
      </c>
      <c r="AL38" s="13">
        <f>AL37+Table_SiteMilestoneTrackingSummary[[#This Row],[PathInOperations_BL]]</f>
        <v>26</v>
      </c>
      <c r="AM38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19</v>
      </c>
      <c r="AN38" s="13">
        <f>AN37+Table_SiteMilestoneTrackingSummary[[#This Row],[PathInOperations_AC]]</f>
        <v>83</v>
      </c>
    </row>
    <row r="39" spans="1:40" x14ac:dyDescent="0.25">
      <c r="A39">
        <v>2020</v>
      </c>
      <c r="B39">
        <f>B38+1</f>
        <v>36</v>
      </c>
      <c r="C39" s="10">
        <f>DATE(Table_SiteMilestoneTrackingSummary[[#This Row],[Year]],1,-2)-WEEKDAY(DATE(Table_SiteMilestoneTrackingSummary[[#This Row],[Year]],1,3))+Table_SiteMilestoneTrackingSummary[[#This Row],[Week]]*7</f>
        <v>44074</v>
      </c>
      <c r="D39" s="10">
        <f>Table_SiteMilestoneTrackingSummary[[#This Row],[StartDate]]+6</f>
        <v>44080</v>
      </c>
      <c r="E39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39" s="13">
        <f>F38+Table_SiteMilestoneTrackingSummary[[#This Row],[TechnicalSiteSurvey_BL]]</f>
        <v>100</v>
      </c>
      <c r="G39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39" s="13">
        <f>H38+Table_SiteMilestoneTrackingSummary[[#This Row],[TechnicalSiteSurvey_AC]]</f>
        <v>100</v>
      </c>
      <c r="I39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39" s="13">
        <f>J38+Table_SiteMilestoneTrackingSummary[[#This Row],[PathEngineeringDocument_BL]]</f>
        <v>100</v>
      </c>
      <c r="K39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39" s="13">
        <f>L38+Table_SiteMilestoneTrackingSummary[[#This Row],[PathEngineeringDocument_AC]]</f>
        <v>100</v>
      </c>
      <c r="M39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39" s="13">
        <f>N38+Table_SiteMilestoneTrackingSummary[[#This Row],[PathConstructionWorkOrder_BL]]</f>
        <v>100</v>
      </c>
      <c r="O39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39" s="13">
        <f>P38+Table_SiteMilestoneTrackingSummary[[#This Row],[PathConstructionWorkOrder_AC]]</f>
        <v>100</v>
      </c>
      <c r="Q39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39" s="13">
        <f>R38+Table_SiteMilestoneTrackingSummary[[#This Row],[CivilWorks_BL]]</f>
        <v>100</v>
      </c>
      <c r="S39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39" s="13">
        <f>T38+Table_SiteMilestoneTrackingSummary[[#This Row],[CivilWorks_AC]]</f>
        <v>100</v>
      </c>
      <c r="U39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14</v>
      </c>
      <c r="V39" s="13">
        <f>V38+Table_SiteMilestoneTrackingSummary[[#This Row],[MechanicalWorks_BL]]</f>
        <v>100</v>
      </c>
      <c r="W39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39" s="13">
        <f>X38+Table_SiteMilestoneTrackingSummary[[#This Row],[MechanicalWorks_AC]]</f>
        <v>100</v>
      </c>
      <c r="Y39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19</v>
      </c>
      <c r="Z39" s="13">
        <f>Z38+Table_SiteMilestoneTrackingSummary[[#This Row],[CablingWorks_BL]]</f>
        <v>86</v>
      </c>
      <c r="AA39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39" s="13">
        <f>AB38+Table_SiteMilestoneTrackingSummary[[#This Row],[CablingWorks_AC]]</f>
        <v>100</v>
      </c>
      <c r="AC39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16</v>
      </c>
      <c r="AD39" s="13">
        <f>AD38+Table_SiteMilestoneTrackingSummary[[#This Row],[ConstructionAcceptance_BL]]</f>
        <v>67</v>
      </c>
      <c r="AE39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39" s="13">
        <f>AF38+Table_SiteMilestoneTrackingSummary[[#This Row],[ConstructionAcceptance_AC]]</f>
        <v>100</v>
      </c>
      <c r="AG39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29</v>
      </c>
      <c r="AH39" s="13">
        <f>AH38+Table_SiteMilestoneTrackingSummary[[#This Row],[ReadyForOperation_BL]]</f>
        <v>67</v>
      </c>
      <c r="AI39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39" s="13">
        <f>AJ38+Table_SiteMilestoneTrackingSummary[[#This Row],[ReadyForOperation_AC]]</f>
        <v>100</v>
      </c>
      <c r="AK39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12</v>
      </c>
      <c r="AL39" s="13">
        <f>AL38+Table_SiteMilestoneTrackingSummary[[#This Row],[PathInOperations_BL]]</f>
        <v>38</v>
      </c>
      <c r="AM39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17</v>
      </c>
      <c r="AN39" s="13">
        <f>AN38+Table_SiteMilestoneTrackingSummary[[#This Row],[PathInOperations_AC]]</f>
        <v>100</v>
      </c>
    </row>
    <row r="40" spans="1:40" x14ac:dyDescent="0.25">
      <c r="A40">
        <v>2020</v>
      </c>
      <c r="B40">
        <f t="shared" ref="B40:B43" si="0">B39+1</f>
        <v>37</v>
      </c>
      <c r="C40" s="10">
        <f>DATE(Table_SiteMilestoneTrackingSummary[[#This Row],[Year]],1,-2)-WEEKDAY(DATE(Table_SiteMilestoneTrackingSummary[[#This Row],[Year]],1,3))+Table_SiteMilestoneTrackingSummary[[#This Row],[Week]]*7</f>
        <v>44081</v>
      </c>
      <c r="D40" s="10">
        <f>Table_SiteMilestoneTrackingSummary[[#This Row],[StartDate]]+6</f>
        <v>44087</v>
      </c>
      <c r="E40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40" s="13">
        <f>F39+Table_SiteMilestoneTrackingSummary[[#This Row],[TechnicalSiteSurvey_BL]]</f>
        <v>100</v>
      </c>
      <c r="G40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40" s="13">
        <f>H39+Table_SiteMilestoneTrackingSummary[[#This Row],[TechnicalSiteSurvey_AC]]</f>
        <v>100</v>
      </c>
      <c r="I40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40" s="13">
        <f>J39+Table_SiteMilestoneTrackingSummary[[#This Row],[PathEngineeringDocument_BL]]</f>
        <v>100</v>
      </c>
      <c r="K40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40" s="13">
        <f>L39+Table_SiteMilestoneTrackingSummary[[#This Row],[PathEngineeringDocument_AC]]</f>
        <v>100</v>
      </c>
      <c r="M40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40" s="13">
        <f>N39+Table_SiteMilestoneTrackingSummary[[#This Row],[PathConstructionWorkOrder_BL]]</f>
        <v>100</v>
      </c>
      <c r="O40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40" s="13">
        <f>P39+Table_SiteMilestoneTrackingSummary[[#This Row],[PathConstructionWorkOrder_AC]]</f>
        <v>100</v>
      </c>
      <c r="Q40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0" s="13">
        <f>R39+Table_SiteMilestoneTrackingSummary[[#This Row],[CivilWorks_BL]]</f>
        <v>100</v>
      </c>
      <c r="S40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0" s="13">
        <f>T39+Table_SiteMilestoneTrackingSummary[[#This Row],[CivilWorks_AC]]</f>
        <v>100</v>
      </c>
      <c r="U40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0" s="13">
        <f>V39+Table_SiteMilestoneTrackingSummary[[#This Row],[MechanicalWorks_BL]]</f>
        <v>100</v>
      </c>
      <c r="W40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0" s="13">
        <f>X39+Table_SiteMilestoneTrackingSummary[[#This Row],[MechanicalWorks_AC]]</f>
        <v>100</v>
      </c>
      <c r="Y40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14</v>
      </c>
      <c r="Z40" s="13">
        <f>Z39+Table_SiteMilestoneTrackingSummary[[#This Row],[CablingWorks_BL]]</f>
        <v>100</v>
      </c>
      <c r="AA40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40" s="13">
        <f>AB39+Table_SiteMilestoneTrackingSummary[[#This Row],[CablingWorks_AC]]</f>
        <v>100</v>
      </c>
      <c r="AC40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19</v>
      </c>
      <c r="AD40" s="13">
        <f>AD39+Table_SiteMilestoneTrackingSummary[[#This Row],[ConstructionAcceptance_BL]]</f>
        <v>86</v>
      </c>
      <c r="AE40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0" s="13">
        <f>AF39+Table_SiteMilestoneTrackingSummary[[#This Row],[ConstructionAcceptance_AC]]</f>
        <v>100</v>
      </c>
      <c r="AG40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19</v>
      </c>
      <c r="AH40" s="13">
        <f>AH39+Table_SiteMilestoneTrackingSummary[[#This Row],[ReadyForOperation_BL]]</f>
        <v>86</v>
      </c>
      <c r="AI40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40" s="13">
        <f>AJ39+Table_SiteMilestoneTrackingSummary[[#This Row],[ReadyForOperation_AC]]</f>
        <v>100</v>
      </c>
      <c r="AK40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13</v>
      </c>
      <c r="AL40" s="13">
        <f>AL39+Table_SiteMilestoneTrackingSummary[[#This Row],[PathInOperations_BL]]</f>
        <v>51</v>
      </c>
      <c r="AM40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40" s="13">
        <f>AN39+Table_SiteMilestoneTrackingSummary[[#This Row],[PathInOperations_AC]]</f>
        <v>100</v>
      </c>
    </row>
    <row r="41" spans="1:40" x14ac:dyDescent="0.25">
      <c r="A41">
        <v>2020</v>
      </c>
      <c r="B41">
        <f t="shared" si="0"/>
        <v>38</v>
      </c>
      <c r="C41" s="10">
        <f>DATE(Table_SiteMilestoneTrackingSummary[[#This Row],[Year]],1,-2)-WEEKDAY(DATE(Table_SiteMilestoneTrackingSummary[[#This Row],[Year]],1,3))+Table_SiteMilestoneTrackingSummary[[#This Row],[Week]]*7</f>
        <v>44088</v>
      </c>
      <c r="D41" s="10">
        <f>Table_SiteMilestoneTrackingSummary[[#This Row],[StartDate]]+6</f>
        <v>44094</v>
      </c>
      <c r="E41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41" s="13">
        <f>F40+Table_SiteMilestoneTrackingSummary[[#This Row],[TechnicalSiteSurvey_BL]]</f>
        <v>100</v>
      </c>
      <c r="G41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41" s="13">
        <f>H40+Table_SiteMilestoneTrackingSummary[[#This Row],[TechnicalSiteSurvey_AC]]</f>
        <v>100</v>
      </c>
      <c r="I41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41" s="13">
        <f>J40+Table_SiteMilestoneTrackingSummary[[#This Row],[PathEngineeringDocument_BL]]</f>
        <v>100</v>
      </c>
      <c r="K41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41" s="13">
        <f>L40+Table_SiteMilestoneTrackingSummary[[#This Row],[PathEngineeringDocument_AC]]</f>
        <v>100</v>
      </c>
      <c r="M41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41" s="13">
        <f>N40+Table_SiteMilestoneTrackingSummary[[#This Row],[PathConstructionWorkOrder_BL]]</f>
        <v>100</v>
      </c>
      <c r="O41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41" s="13">
        <f>P40+Table_SiteMilestoneTrackingSummary[[#This Row],[PathConstructionWorkOrder_AC]]</f>
        <v>100</v>
      </c>
      <c r="Q41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1" s="13">
        <f>R40+Table_SiteMilestoneTrackingSummary[[#This Row],[CivilWorks_BL]]</f>
        <v>100</v>
      </c>
      <c r="S41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1" s="13">
        <f>T40+Table_SiteMilestoneTrackingSummary[[#This Row],[CivilWorks_AC]]</f>
        <v>100</v>
      </c>
      <c r="U41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1" s="13">
        <f>V40+Table_SiteMilestoneTrackingSummary[[#This Row],[MechanicalWorks_BL]]</f>
        <v>100</v>
      </c>
      <c r="W41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1" s="13">
        <f>X40+Table_SiteMilestoneTrackingSummary[[#This Row],[MechanicalWorks_AC]]</f>
        <v>100</v>
      </c>
      <c r="Y41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41" s="13">
        <f>Z40+Table_SiteMilestoneTrackingSummary[[#This Row],[CablingWorks_BL]]</f>
        <v>100</v>
      </c>
      <c r="AA41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41" s="13">
        <f>AB40+Table_SiteMilestoneTrackingSummary[[#This Row],[CablingWorks_AC]]</f>
        <v>100</v>
      </c>
      <c r="AC41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14</v>
      </c>
      <c r="AD41" s="13">
        <f>AD40+Table_SiteMilestoneTrackingSummary[[#This Row],[ConstructionAcceptance_BL]]</f>
        <v>100</v>
      </c>
      <c r="AE41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1" s="13">
        <f>AF40+Table_SiteMilestoneTrackingSummary[[#This Row],[ConstructionAcceptance_AC]]</f>
        <v>100</v>
      </c>
      <c r="AG41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14</v>
      </c>
      <c r="AH41" s="13">
        <f>AH40+Table_SiteMilestoneTrackingSummary[[#This Row],[ReadyForOperation_BL]]</f>
        <v>100</v>
      </c>
      <c r="AI41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41" s="13">
        <f>AJ40+Table_SiteMilestoneTrackingSummary[[#This Row],[ReadyForOperation_AC]]</f>
        <v>100</v>
      </c>
      <c r="AK41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16</v>
      </c>
      <c r="AL41" s="13">
        <f>AL40+Table_SiteMilestoneTrackingSummary[[#This Row],[PathInOperations_BL]]</f>
        <v>67</v>
      </c>
      <c r="AM41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41" s="13">
        <f>AN40+Table_SiteMilestoneTrackingSummary[[#This Row],[PathInOperations_AC]]</f>
        <v>100</v>
      </c>
    </row>
    <row r="42" spans="1:40" x14ac:dyDescent="0.25">
      <c r="A42">
        <v>2020</v>
      </c>
      <c r="B42">
        <f t="shared" si="0"/>
        <v>39</v>
      </c>
      <c r="C42" s="10">
        <f>DATE(Table_SiteMilestoneTrackingSummary[[#This Row],[Year]],1,-2)-WEEKDAY(DATE(Table_SiteMilestoneTrackingSummary[[#This Row],[Year]],1,3))+Table_SiteMilestoneTrackingSummary[[#This Row],[Week]]*7</f>
        <v>44095</v>
      </c>
      <c r="D42" s="10">
        <f>Table_SiteMilestoneTrackingSummary[[#This Row],[StartDate]]+6</f>
        <v>44101</v>
      </c>
      <c r="E42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42" s="13">
        <f>F41+Table_SiteMilestoneTrackingSummary[[#This Row],[TechnicalSiteSurvey_BL]]</f>
        <v>100</v>
      </c>
      <c r="G42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42" s="13">
        <f>H41+Table_SiteMilestoneTrackingSummary[[#This Row],[TechnicalSiteSurvey_AC]]</f>
        <v>100</v>
      </c>
      <c r="I42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42" s="13">
        <f>J41+Table_SiteMilestoneTrackingSummary[[#This Row],[PathEngineeringDocument_BL]]</f>
        <v>100</v>
      </c>
      <c r="K42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42" s="13">
        <f>L41+Table_SiteMilestoneTrackingSummary[[#This Row],[PathEngineeringDocument_AC]]</f>
        <v>100</v>
      </c>
      <c r="M42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42" s="13">
        <f>N41+Table_SiteMilestoneTrackingSummary[[#This Row],[PathConstructionWorkOrder_BL]]</f>
        <v>100</v>
      </c>
      <c r="O42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42" s="13">
        <f>P41+Table_SiteMilestoneTrackingSummary[[#This Row],[PathConstructionWorkOrder_AC]]</f>
        <v>100</v>
      </c>
      <c r="Q42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2" s="13">
        <f>R41+Table_SiteMilestoneTrackingSummary[[#This Row],[CivilWorks_BL]]</f>
        <v>100</v>
      </c>
      <c r="S42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2" s="13">
        <f>T41+Table_SiteMilestoneTrackingSummary[[#This Row],[CivilWorks_AC]]</f>
        <v>100</v>
      </c>
      <c r="U42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2" s="13">
        <f>V41+Table_SiteMilestoneTrackingSummary[[#This Row],[MechanicalWorks_BL]]</f>
        <v>100</v>
      </c>
      <c r="W42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2" s="13">
        <f>X41+Table_SiteMilestoneTrackingSummary[[#This Row],[MechanicalWorks_AC]]</f>
        <v>100</v>
      </c>
      <c r="Y42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42" s="13">
        <f>Z41+Table_SiteMilestoneTrackingSummary[[#This Row],[CablingWorks_BL]]</f>
        <v>100</v>
      </c>
      <c r="AA42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42" s="13">
        <f>AB41+Table_SiteMilestoneTrackingSummary[[#This Row],[CablingWorks_AC]]</f>
        <v>100</v>
      </c>
      <c r="AC42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42" s="13">
        <f>AD41+Table_SiteMilestoneTrackingSummary[[#This Row],[ConstructionAcceptance_BL]]</f>
        <v>100</v>
      </c>
      <c r="AE42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2" s="13">
        <f>AF41+Table_SiteMilestoneTrackingSummary[[#This Row],[ConstructionAcceptance_AC]]</f>
        <v>100</v>
      </c>
      <c r="AG42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42" s="13">
        <f>AH41+Table_SiteMilestoneTrackingSummary[[#This Row],[ReadyForOperation_BL]]</f>
        <v>100</v>
      </c>
      <c r="AI42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42" s="13">
        <f>AJ41+Table_SiteMilestoneTrackingSummary[[#This Row],[ReadyForOperation_AC]]</f>
        <v>100</v>
      </c>
      <c r="AK42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19</v>
      </c>
      <c r="AL42" s="13">
        <f>AL41+Table_SiteMilestoneTrackingSummary[[#This Row],[PathInOperations_BL]]</f>
        <v>86</v>
      </c>
      <c r="AM42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42" s="13">
        <f>AN41+Table_SiteMilestoneTrackingSummary[[#This Row],[PathInOperations_AC]]</f>
        <v>100</v>
      </c>
    </row>
    <row r="43" spans="1:40" x14ac:dyDescent="0.25">
      <c r="A43">
        <v>2020</v>
      </c>
      <c r="B43">
        <f t="shared" si="0"/>
        <v>40</v>
      </c>
      <c r="C43" s="10">
        <f>DATE(Table_SiteMilestoneTrackingSummary[[#This Row],[Year]],1,-2)-WEEKDAY(DATE(Table_SiteMilestoneTrackingSummary[[#This Row],[Year]],1,3))+Table_SiteMilestoneTrackingSummary[[#This Row],[Week]]*7</f>
        <v>44102</v>
      </c>
      <c r="D43" s="10">
        <f>Table_SiteMilestoneTrackingSummary[[#This Row],[StartDate]]+6</f>
        <v>44108</v>
      </c>
      <c r="E43" s="13">
        <f>COUNTIFS(Table_SiteMilestonesTracking[TechnicalPathSurvey_BL],"&gt;="&amp;Table_SiteMilestoneTrackingSummary[[#This Row],[StartDate]:[StartDate]],Table_SiteMilestonesTracking[TechnicalPathSurvey_BL],"&lt;"&amp;Table_SiteMilestoneTrackingSummary[[#This Row],[EndDate]:[EndDate]]+1)</f>
        <v>0</v>
      </c>
      <c r="F43" s="13">
        <f>F42+Table_SiteMilestoneTrackingSummary[[#This Row],[TechnicalSiteSurvey_BL]]</f>
        <v>100</v>
      </c>
      <c r="G43" s="13">
        <f>COUNTIFS(Table_SiteMilestonesTracking[TechnicalPathSurvey_AC],"&gt;="&amp;Table_SiteMilestoneTrackingSummary[[#This Row],[StartDate]:[StartDate]],Table_SiteMilestonesTracking[TechnicalPathSurvey_AC],"&lt;"&amp;Table_SiteMilestoneTrackingSummary[[#This Row],[EndDate]:[EndDate]]+1)</f>
        <v>0</v>
      </c>
      <c r="H43" s="13">
        <f>H42+Table_SiteMilestoneTrackingSummary[[#This Row],[TechnicalSiteSurvey_AC]]</f>
        <v>100</v>
      </c>
      <c r="I43" s="13">
        <f>COUNTIFS(Table_SiteMilestonesTracking[PathEngineeringDocument_BL],"&gt;="&amp;Table_SiteMilestoneTrackingSummary[[#This Row],[StartDate]:[StartDate]],Table_SiteMilestonesTracking[PathEngineeringDocument_BL],"&lt;"&amp;Table_SiteMilestoneTrackingSummary[[#This Row],[EndDate]:[EndDate]]+1)</f>
        <v>0</v>
      </c>
      <c r="J43" s="13">
        <f>J42+Table_SiteMilestoneTrackingSummary[[#This Row],[PathEngineeringDocument_BL]]</f>
        <v>100</v>
      </c>
      <c r="K43" s="13">
        <f>COUNTIFS(Table_SiteMilestonesTracking[PathEngineeringDocument_AC],"&gt;="&amp;Table_SiteMilestoneTrackingSummary[[#This Row],[StartDate]:[StartDate]],Table_SiteMilestonesTracking[PathEngineeringDocument_AC],"&lt;"&amp;Table_SiteMilestoneTrackingSummary[[#This Row],[EndDate]:[EndDate]]+1)</f>
        <v>0</v>
      </c>
      <c r="L43" s="13">
        <f>L42+Table_SiteMilestoneTrackingSummary[[#This Row],[PathEngineeringDocument_AC]]</f>
        <v>100</v>
      </c>
      <c r="M43" s="13">
        <f>COUNTIFS(Table_SiteMilestonesTracking[PathConstructionWorkOrder_BL],"&gt;="&amp;Table_SiteMilestoneTrackingSummary[[#This Row],[StartDate]:[StartDate]],Table_SiteMilestonesTracking[PathConstructionWorkOrder_BL],"&lt;"&amp;Table_SiteMilestoneTrackingSummary[[#This Row],[EndDate]:[EndDate]]+1)</f>
        <v>0</v>
      </c>
      <c r="N43" s="13">
        <f>N42+Table_SiteMilestoneTrackingSummary[[#This Row],[PathConstructionWorkOrder_BL]]</f>
        <v>100</v>
      </c>
      <c r="O43" s="13">
        <f>COUNTIFS(Table_SiteMilestonesTracking[PathConstructionWorkOrder_AC],"&gt;="&amp;Table_SiteMilestoneTrackingSummary[[#This Row],[StartDate]:[StartDate]],Table_SiteMilestonesTracking[PathConstructionWorkOrder_AC],"&lt;"&amp;Table_SiteMilestoneTrackingSummary[[#This Row],[EndDate]:[EndDate]]+1)</f>
        <v>0</v>
      </c>
      <c r="P43" s="13">
        <f>P42+Table_SiteMilestoneTrackingSummary[[#This Row],[PathConstructionWorkOrder_AC]]</f>
        <v>100</v>
      </c>
      <c r="Q43" s="13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3" s="13">
        <f>R42+Table_SiteMilestoneTrackingSummary[[#This Row],[CivilWorks_BL]]</f>
        <v>100</v>
      </c>
      <c r="S43" s="13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3" s="13">
        <f>T42+Table_SiteMilestoneTrackingSummary[[#This Row],[CivilWorks_AC]]</f>
        <v>100</v>
      </c>
      <c r="U43" s="13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3" s="13">
        <f>V42+Table_SiteMilestoneTrackingSummary[[#This Row],[MechanicalWorks_BL]]</f>
        <v>100</v>
      </c>
      <c r="W43" s="13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3" s="13">
        <f>X42+Table_SiteMilestoneTrackingSummary[[#This Row],[MechanicalWorks_AC]]</f>
        <v>100</v>
      </c>
      <c r="Y43" s="13">
        <f>COUNTIFS(Table_SiteMilestonesTracking[CablingWorks_BL],"&gt;="&amp;Table_SiteMilestoneTrackingSummary[[#This Row],[StartDate]:[StartDate]],Table_SiteMilestonesTracking[CablingWorks_BL],"&lt;"&amp;Table_SiteMilestoneTrackingSummary[[#This Row],[EndDate]:[EndDate]]+1)</f>
        <v>0</v>
      </c>
      <c r="Z43" s="13">
        <f>Z42+Table_SiteMilestoneTrackingSummary[[#This Row],[CablingWorks_BL]]</f>
        <v>100</v>
      </c>
      <c r="AA43" s="13">
        <f>COUNTIFS(Table_SiteMilestonesTracking[CablingWorks_AC],"&gt;="&amp;Table_SiteMilestoneTrackingSummary[[#This Row],[StartDate]:[StartDate]],Table_SiteMilestonesTracking[CablingWorks_AC],"&lt;"&amp;Table_SiteMilestoneTrackingSummary[[#This Row],[EndDate]:[EndDate]]+1)</f>
        <v>0</v>
      </c>
      <c r="AB43" s="13">
        <f>AB42+Table_SiteMilestoneTrackingSummary[[#This Row],[CablingWorks_AC]]</f>
        <v>100</v>
      </c>
      <c r="AC43" s="13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43" s="13">
        <f>AD42+Table_SiteMilestoneTrackingSummary[[#This Row],[ConstructionAcceptance_BL]]</f>
        <v>100</v>
      </c>
      <c r="AE43" s="13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3" s="13">
        <f>AF42+Table_SiteMilestoneTrackingSummary[[#This Row],[ConstructionAcceptance_AC]]</f>
        <v>100</v>
      </c>
      <c r="AG43" s="13">
        <f>COUNTIFS(Table_SiteMilestonesTracking[ReadyForOperation_BL],"&gt;="&amp;Table_SiteMilestoneTrackingSummary[[#This Row],[StartDate]:[StartDate]],Table_SiteMilestonesTracking[ReadyForOperation_BL],"&lt;"&amp;Table_SiteMilestoneTrackingSummary[[#This Row],[EndDate]:[EndDate]]+1)</f>
        <v>0</v>
      </c>
      <c r="AH43" s="13">
        <f>AH42+Table_SiteMilestoneTrackingSummary[[#This Row],[ReadyForOperation_BL]]</f>
        <v>100</v>
      </c>
      <c r="AI43" s="13">
        <f>COUNTIFS(Table_SiteMilestonesTracking[ReadyForOperation_AC],"&gt;="&amp;Table_SiteMilestoneTrackingSummary[[#This Row],[StartDate]:[StartDate]],Table_SiteMilestonesTracking[ReadyForOperation_AC],"&lt;"&amp;Table_SiteMilestoneTrackingSummary[[#This Row],[EndDate]:[EndDate]]+1)</f>
        <v>0</v>
      </c>
      <c r="AJ43" s="13">
        <f>AJ42+Table_SiteMilestoneTrackingSummary[[#This Row],[ReadyForOperation_AC]]</f>
        <v>100</v>
      </c>
      <c r="AK43" s="13">
        <f>COUNTIFS(Table_SiteMilestonesTracking[PathInOperation_BL],"&gt;="&amp;Table_SiteMilestoneTrackingSummary[[#This Row],[StartDate]:[StartDate]],Table_SiteMilestonesTracking[PathInOperation_BL],"&lt;"&amp;Table_SiteMilestoneTrackingSummary[[#This Row],[EndDate]:[EndDate]]+1)</f>
        <v>14</v>
      </c>
      <c r="AL43" s="13">
        <f>AL42+Table_SiteMilestoneTrackingSummary[[#This Row],[PathInOperations_BL]]</f>
        <v>100</v>
      </c>
      <c r="AM43" s="13">
        <f>COUNTIFS(Table_SiteMilestonesTracking[PathInOperation_AC],"&gt;="&amp;Table_SiteMilestoneTrackingSummary[[#This Row],[StartDate]:[StartDate]],Table_SiteMilestonesTracking[PathInOperation_AC],"&lt;"&amp;Table_SiteMilestoneTrackingSummary[[#This Row],[EndDate]:[EndDate]]+1)</f>
        <v>0</v>
      </c>
      <c r="AN43" s="13">
        <f>AN42+Table_SiteMilestoneTrackingSummary[[#This Row],[PathInOperations_AC]]</f>
        <v>100</v>
      </c>
    </row>
  </sheetData>
  <mergeCells count="1">
    <mergeCell ref="A1:B1"/>
  </mergeCells>
  <phoneticPr fontId="6" type="noConversion"/>
  <pageMargins left="0.7" right="0.7" top="0.75" bottom="0.75" header="0.3" footer="0.3"/>
  <pageSetup orientation="portrait" r:id="rId1"/>
  <ignoredErrors>
    <ignoredError sqref="F4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892F-CCFC-48FE-8DD0-CFAE9A4FB4C5}">
  <dimension ref="A1:AF263"/>
  <sheetViews>
    <sheetView zoomScaleNormal="100" workbookViewId="0">
      <selection activeCell="H3" sqref="H3"/>
    </sheetView>
  </sheetViews>
  <sheetFormatPr defaultColWidth="8.7109375" defaultRowHeight="15" x14ac:dyDescent="0.25"/>
  <cols>
    <col min="1" max="1" width="3.28515625" customWidth="1"/>
    <col min="17" max="17" width="3.140625" customWidth="1"/>
  </cols>
  <sheetData>
    <row r="1" spans="1:32" ht="33" customHeight="1" x14ac:dyDescent="0.25">
      <c r="A1" s="31"/>
      <c r="B1" s="32" t="s">
        <v>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1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4"/>
    </row>
    <row r="2" spans="1:32" x14ac:dyDescent="0.25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6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</row>
    <row r="3" spans="1:32" ht="21" x14ac:dyDescent="0.35">
      <c r="A3" s="6"/>
      <c r="B3" s="11" t="s">
        <v>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"/>
      <c r="R3" s="11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"/>
    </row>
    <row r="4" spans="1:32" x14ac:dyDescent="0.25">
      <c r="A4" s="6"/>
      <c r="B4" s="2" t="s">
        <v>184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6"/>
      <c r="R4" s="2" t="s">
        <v>184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"/>
    </row>
    <row r="5" spans="1:32" x14ac:dyDescent="0.2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"/>
    </row>
    <row r="6" spans="1:32" x14ac:dyDescent="0.25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"/>
    </row>
    <row r="7" spans="1:32" x14ac:dyDescent="0.25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"/>
    </row>
    <row r="8" spans="1:32" x14ac:dyDescent="0.25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"/>
    </row>
    <row r="9" spans="1:32" x14ac:dyDescent="0.25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"/>
    </row>
    <row r="10" spans="1:32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"/>
    </row>
    <row r="11" spans="1:32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"/>
    </row>
    <row r="12" spans="1:32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"/>
    </row>
    <row r="13" spans="1:32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"/>
    </row>
    <row r="14" spans="1:32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"/>
    </row>
    <row r="15" spans="1:32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"/>
    </row>
    <row r="16" spans="1:32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"/>
    </row>
    <row r="17" spans="1:32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"/>
    </row>
    <row r="18" spans="1:32" x14ac:dyDescent="0.2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</row>
    <row r="19" spans="1:32" x14ac:dyDescent="0.2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"/>
    </row>
    <row r="20" spans="1:32" x14ac:dyDescent="0.2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"/>
    </row>
    <row r="21" spans="1:32" x14ac:dyDescent="0.25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"/>
    </row>
    <row r="22" spans="1:32" x14ac:dyDescent="0.2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"/>
    </row>
    <row r="23" spans="1:32" x14ac:dyDescent="0.2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"/>
    </row>
    <row r="24" spans="1:32" x14ac:dyDescent="0.2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"/>
    </row>
    <row r="25" spans="1:32" x14ac:dyDescent="0.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"/>
    </row>
    <row r="26" spans="1:32" x14ac:dyDescent="0.25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"/>
    </row>
    <row r="27" spans="1:32" x14ac:dyDescent="0.25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"/>
    </row>
    <row r="28" spans="1:32" x14ac:dyDescent="0.25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6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</row>
    <row r="29" spans="1:32" ht="21" x14ac:dyDescent="0.35">
      <c r="A29" s="6"/>
      <c r="B29" s="11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"/>
    </row>
    <row r="30" spans="1:32" ht="15.75" thickBot="1" x14ac:dyDescent="0.3">
      <c r="A30" s="6"/>
      <c r="B30" s="2" t="s">
        <v>185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/>
    </row>
    <row r="31" spans="1:32" x14ac:dyDescent="0.2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32" x14ac:dyDescent="0.2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ht="21" x14ac:dyDescent="0.35">
      <c r="A55" s="6"/>
      <c r="B55" s="11" t="s">
        <v>36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5">
      <c r="A56" s="6"/>
      <c r="B56" s="2" t="s">
        <v>185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ht="21" x14ac:dyDescent="0.35">
      <c r="A81" s="6"/>
      <c r="B81" s="11" t="s">
        <v>197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5">
      <c r="A82" s="6"/>
      <c r="B82" s="2" t="s">
        <v>185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ht="21" x14ac:dyDescent="0.35">
      <c r="A107" s="6"/>
      <c r="B107" s="11" t="s">
        <v>37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5">
      <c r="A108" s="6"/>
      <c r="B108" s="2" t="s">
        <v>185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ht="21" x14ac:dyDescent="0.35">
      <c r="A133" s="6"/>
      <c r="B133" s="11" t="s">
        <v>38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5">
      <c r="A134" s="6"/>
      <c r="B134" s="2" t="s">
        <v>185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ht="21" x14ac:dyDescent="0.35">
      <c r="A159" s="6"/>
      <c r="B159" s="11" t="s">
        <v>198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5">
      <c r="A160" s="6"/>
      <c r="B160" s="2" t="s">
        <v>185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ht="21" x14ac:dyDescent="0.35">
      <c r="A185" s="6"/>
      <c r="B185" s="11" t="s">
        <v>39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5">
      <c r="A186" s="6"/>
      <c r="B186" s="2" t="s">
        <v>185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ht="21" x14ac:dyDescent="0.35">
      <c r="A211" s="6"/>
      <c r="B211" s="11" t="s">
        <v>199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5">
      <c r="A212" s="6"/>
      <c r="B212" s="2" t="s">
        <v>185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ht="21" x14ac:dyDescent="0.35">
      <c r="A237" s="6"/>
      <c r="B237" s="11" t="s">
        <v>200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5">
      <c r="A238" s="6"/>
      <c r="B238" s="2" t="s">
        <v>185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ht="15.75" thickBot="1" x14ac:dyDescent="0.3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Cover</vt:lpstr>
      <vt:lpstr>1. Instructions</vt:lpstr>
      <vt:lpstr>2. Milestones</vt:lpstr>
      <vt:lpstr>3. Fiber Tracking</vt:lpstr>
      <vt:lpstr>4. Summary Tracking</vt:lpstr>
      <vt:lpstr>5. Tracking Graphs</vt:lpstr>
      <vt:lpstr>t1_SiteSurveyBL</vt:lpstr>
      <vt:lpstr>t2_SiteEngineeringDocumentBL</vt:lpstr>
      <vt:lpstr>t3_SiteConstructionWorkOrderBL</vt:lpstr>
      <vt:lpstr>t4_CivilWorksBL</vt:lpstr>
      <vt:lpstr>t5_MechanicalWorksBL</vt:lpstr>
      <vt:lpstr>t6_ElectricalWorksBL</vt:lpstr>
      <vt:lpstr>t7_ConstructionAcceptanceBL</vt:lpstr>
      <vt:lpstr>t8_ReadyForInstallationBL</vt:lpstr>
      <vt:lpstr>t9_SiteInOperationsBL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Valencia</dc:creator>
  <cp:lastModifiedBy>emmanuel quetzalcoatl duarte reynoso</cp:lastModifiedBy>
  <dcterms:created xsi:type="dcterms:W3CDTF">2020-03-16T19:46:59Z</dcterms:created>
  <dcterms:modified xsi:type="dcterms:W3CDTF">2020-07-26T18:34:06Z</dcterms:modified>
</cp:coreProperties>
</file>