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leworX\Downloads\Downloads\TeleworX\IPT\Runbook\GitHub Modules\Site Construction Management\"/>
    </mc:Choice>
  </mc:AlternateContent>
  <bookViews>
    <workbookView xWindow="0" yWindow="0" windowWidth="20490" windowHeight="7755" tabRatio="752"/>
  </bookViews>
  <sheets>
    <sheet name="Cover" sheetId="17" r:id="rId1"/>
    <sheet name="Instructions" sheetId="2" r:id="rId2"/>
    <sheet name="Milestones" sheetId="1" r:id="rId3"/>
    <sheet name="Site Tracking Sheet" sheetId="14" r:id="rId4"/>
    <sheet name="Summary Tracking Sheet" sheetId="15" r:id="rId5"/>
    <sheet name="Tracking Graphs" sheetId="16" r:id="rId6"/>
  </sheets>
  <externalReferences>
    <externalReference r:id="rId7"/>
    <externalReference r:id="rId8"/>
    <externalReference r:id="rId9"/>
    <externalReference r:id="rId10"/>
  </externalReferences>
  <definedNames>
    <definedName name="loc">#REF!</definedName>
    <definedName name="Service_Categories">[3]ATM!#REF!</definedName>
    <definedName name="t1_SiteSurveyBL">Milestones!$C$10</definedName>
    <definedName name="t2_SiteEngineeringDocumentBL">Milestones!$C$11</definedName>
    <definedName name="t3_SiteConstructionWorkOrderBL">Milestones!$C$12</definedName>
    <definedName name="t4_CivilWorksBL">Milestones!$C$13</definedName>
    <definedName name="t5_MechanicalWorksBL">Milestones!$C$14</definedName>
    <definedName name="t6_ElectricalWorksBL">Milestones!$C$15</definedName>
    <definedName name="t7_ConstructionAcceptanceBL">Milestones!$C$16</definedName>
    <definedName name="t8_ReadyForInstallationBL">Milestones!$C$17</definedName>
    <definedName name="t9_SiteInOperationsBL">Milestones!$C$18</definedName>
    <definedName name="table_1">#REF!</definedName>
    <definedName name="table_2">#REF!</definedName>
    <definedName name="table_3">#REF!</definedName>
    <definedName name="table_4">#REF!</definedName>
    <definedName name="Table_5__Definition_of_Sccp_Variant">#REF!</definedName>
    <definedName name="Tcap1__Ip_Address">'[4]IDs-IP@'!#REF!</definedName>
    <definedName name="Tcap1_Ip_Address">'[4]IDs-IP@'!#REF!</definedName>
    <definedName name="TotalMiniMacroSites">'[1]Design Tracking'!$C$3</definedName>
    <definedName name="TotalNovemberDays">'[1]Gantt Chart'!$G$53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Z4" i="14" l="1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3" i="14"/>
  <c r="C4" i="15"/>
  <c r="D4" i="15" s="1"/>
  <c r="C5" i="15"/>
  <c r="D5" i="15" s="1"/>
  <c r="E5" i="15" s="1"/>
  <c r="C6" i="15"/>
  <c r="C7" i="15"/>
  <c r="C8" i="15"/>
  <c r="C9" i="15"/>
  <c r="D9" i="15" s="1"/>
  <c r="C10" i="15"/>
  <c r="C11" i="15"/>
  <c r="C12" i="15"/>
  <c r="D12" i="15" s="1"/>
  <c r="K12" i="15"/>
  <c r="AI12" i="15"/>
  <c r="C13" i="15"/>
  <c r="D13" i="15" s="1"/>
  <c r="C14" i="15"/>
  <c r="C15" i="15"/>
  <c r="D15" i="15" s="1"/>
  <c r="C16" i="15"/>
  <c r="C17" i="15"/>
  <c r="D17" i="15"/>
  <c r="C18" i="15"/>
  <c r="D18" i="15" s="1"/>
  <c r="C19" i="15"/>
  <c r="D19" i="15" s="1"/>
  <c r="C20" i="15"/>
  <c r="D20" i="15" s="1"/>
  <c r="C21" i="15"/>
  <c r="C22" i="15"/>
  <c r="D22" i="15" s="1"/>
  <c r="S22" i="15" s="1"/>
  <c r="AA12" i="15" l="1"/>
  <c r="S12" i="15"/>
  <c r="S19" i="15"/>
  <c r="AE19" i="15"/>
  <c r="K19" i="15"/>
  <c r="AM12" i="15"/>
  <c r="AE12" i="15"/>
  <c r="W12" i="15"/>
  <c r="O12" i="15"/>
  <c r="G12" i="15"/>
  <c r="O19" i="15"/>
  <c r="E12" i="15"/>
  <c r="D7" i="15"/>
  <c r="E7" i="15" s="1"/>
  <c r="G4" i="15"/>
  <c r="H4" i="15" s="1"/>
  <c r="S4" i="15"/>
  <c r="T4" i="15" s="1"/>
  <c r="AI4" i="15"/>
  <c r="AJ4" i="15" s="1"/>
  <c r="AA19" i="15"/>
  <c r="O9" i="15"/>
  <c r="AE4" i="15"/>
  <c r="AF4" i="15" s="1"/>
  <c r="O4" i="15"/>
  <c r="P4" i="15" s="1"/>
  <c r="E22" i="15"/>
  <c r="AA4" i="15"/>
  <c r="AB4" i="15" s="1"/>
  <c r="K4" i="15"/>
  <c r="L4" i="15" s="1"/>
  <c r="AM4" i="15"/>
  <c r="AN4" i="15" s="1"/>
  <c r="W4" i="15"/>
  <c r="X4" i="15" s="1"/>
  <c r="E4" i="15"/>
  <c r="F4" i="15" s="1"/>
  <c r="F5" i="15" s="1"/>
  <c r="AM22" i="15"/>
  <c r="AE22" i="15"/>
  <c r="W22" i="15"/>
  <c r="G17" i="15"/>
  <c r="K17" i="15"/>
  <c r="E17" i="15"/>
  <c r="O17" i="15"/>
  <c r="S17" i="15"/>
  <c r="W17" i="15"/>
  <c r="AA17" i="15"/>
  <c r="AE17" i="15"/>
  <c r="AI17" i="15"/>
  <c r="AM17" i="15"/>
  <c r="D16" i="15"/>
  <c r="AI16" i="15" s="1"/>
  <c r="AI19" i="15"/>
  <c r="E19" i="15"/>
  <c r="G13" i="15"/>
  <c r="K13" i="15"/>
  <c r="O13" i="15"/>
  <c r="S13" i="15"/>
  <c r="W13" i="15"/>
  <c r="AA13" i="15"/>
  <c r="AE13" i="15"/>
  <c r="AI13" i="15"/>
  <c r="AM13" i="15"/>
  <c r="E13" i="15"/>
  <c r="G20" i="15"/>
  <c r="K20" i="15"/>
  <c r="O20" i="15"/>
  <c r="S20" i="15"/>
  <c r="W20" i="15"/>
  <c r="AA20" i="15"/>
  <c r="AE20" i="15"/>
  <c r="AI20" i="15"/>
  <c r="AM20" i="15"/>
  <c r="AI22" i="15"/>
  <c r="AA22" i="15"/>
  <c r="O22" i="15"/>
  <c r="K22" i="15"/>
  <c r="G22" i="15"/>
  <c r="E18" i="15"/>
  <c r="G18" i="15"/>
  <c r="K18" i="15"/>
  <c r="O18" i="15"/>
  <c r="S18" i="15"/>
  <c r="W18" i="15"/>
  <c r="AA18" i="15"/>
  <c r="AE18" i="15"/>
  <c r="AI18" i="15"/>
  <c r="AM18" i="15"/>
  <c r="D21" i="15"/>
  <c r="S21" i="15" s="1"/>
  <c r="E20" i="15"/>
  <c r="AM19" i="15"/>
  <c r="W19" i="15"/>
  <c r="G19" i="15"/>
  <c r="G15" i="15"/>
  <c r="K15" i="15"/>
  <c r="O15" i="15"/>
  <c r="S15" i="15"/>
  <c r="W15" i="15"/>
  <c r="AA15" i="15"/>
  <c r="AE15" i="15"/>
  <c r="AI15" i="15"/>
  <c r="AM15" i="15"/>
  <c r="E15" i="15"/>
  <c r="D14" i="15"/>
  <c r="AM14" i="15" s="1"/>
  <c r="W14" i="15"/>
  <c r="D11" i="15"/>
  <c r="G11" i="15" s="1"/>
  <c r="S9" i="15"/>
  <c r="AI9" i="15"/>
  <c r="W9" i="15"/>
  <c r="E9" i="15"/>
  <c r="D10" i="15"/>
  <c r="AE9" i="15"/>
  <c r="AM9" i="15"/>
  <c r="G9" i="15"/>
  <c r="D8" i="15"/>
  <c r="S8" i="15" s="1"/>
  <c r="AA9" i="15"/>
  <c r="K9" i="15"/>
  <c r="K7" i="15"/>
  <c r="AA7" i="15"/>
  <c r="D6" i="15"/>
  <c r="G5" i="15"/>
  <c r="K5" i="15"/>
  <c r="O5" i="15"/>
  <c r="S5" i="15"/>
  <c r="W5" i="15"/>
  <c r="AA5" i="15"/>
  <c r="AE5" i="15"/>
  <c r="AI5" i="15"/>
  <c r="AM5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O14" i="15" l="1"/>
  <c r="AM7" i="15"/>
  <c r="W7" i="15"/>
  <c r="G7" i="15"/>
  <c r="AI7" i="15"/>
  <c r="S7" i="15"/>
  <c r="AE7" i="15"/>
  <c r="O7" i="15"/>
  <c r="AE8" i="15"/>
  <c r="K8" i="15"/>
  <c r="G8" i="15"/>
  <c r="H5" i="15"/>
  <c r="T5" i="15"/>
  <c r="P5" i="15"/>
  <c r="AB5" i="15"/>
  <c r="X5" i="15"/>
  <c r="AJ5" i="15"/>
  <c r="O21" i="15"/>
  <c r="L5" i="15"/>
  <c r="AA11" i="15"/>
  <c r="AA16" i="15"/>
  <c r="AI21" i="15"/>
  <c r="AM16" i="15"/>
  <c r="AN5" i="15"/>
  <c r="K11" i="15"/>
  <c r="S16" i="15"/>
  <c r="K16" i="15"/>
  <c r="AF5" i="15"/>
  <c r="AA8" i="15"/>
  <c r="AE11" i="15"/>
  <c r="AM11" i="15"/>
  <c r="AE21" i="15"/>
  <c r="W21" i="15"/>
  <c r="W16" i="15"/>
  <c r="AE16" i="15"/>
  <c r="E11" i="15"/>
  <c r="S11" i="15"/>
  <c r="O11" i="15"/>
  <c r="G6" i="15"/>
  <c r="O6" i="15"/>
  <c r="W6" i="15"/>
  <c r="AE6" i="15"/>
  <c r="AM6" i="15"/>
  <c r="K6" i="15"/>
  <c r="S6" i="15"/>
  <c r="T6" i="15" s="1"/>
  <c r="AA6" i="15"/>
  <c r="AI6" i="15"/>
  <c r="O8" i="15"/>
  <c r="W8" i="15"/>
  <c r="AM8" i="15"/>
  <c r="AE10" i="15"/>
  <c r="AM10" i="15"/>
  <c r="G10" i="15"/>
  <c r="AI11" i="15"/>
  <c r="AE14" i="15"/>
  <c r="K21" i="15"/>
  <c r="E16" i="15"/>
  <c r="E21" i="15"/>
  <c r="K10" i="15"/>
  <c r="AI10" i="15"/>
  <c r="S10" i="15"/>
  <c r="AA10" i="15"/>
  <c r="AA21" i="15"/>
  <c r="O10" i="15"/>
  <c r="W10" i="15"/>
  <c r="K14" i="15"/>
  <c r="AI14" i="15"/>
  <c r="AA14" i="15"/>
  <c r="S14" i="15"/>
  <c r="E6" i="15"/>
  <c r="F6" i="15" s="1"/>
  <c r="F7" i="15" s="1"/>
  <c r="AI8" i="15"/>
  <c r="E8" i="15"/>
  <c r="E10" i="15"/>
  <c r="W11" i="15"/>
  <c r="G14" i="15"/>
  <c r="E14" i="15"/>
  <c r="AM21" i="15"/>
  <c r="O16" i="15"/>
  <c r="G16" i="15"/>
  <c r="G21" i="15"/>
  <c r="D34" i="15"/>
  <c r="AM34" i="15" s="1"/>
  <c r="D26" i="15"/>
  <c r="AM26" i="15" s="1"/>
  <c r="D33" i="15"/>
  <c r="AM33" i="15" s="1"/>
  <c r="D25" i="15"/>
  <c r="AM25" i="15" s="1"/>
  <c r="D36" i="15"/>
  <c r="AM36" i="15" s="1"/>
  <c r="D28" i="15"/>
  <c r="AA28" i="15" s="1"/>
  <c r="D24" i="15"/>
  <c r="AM24" i="15" s="1"/>
  <c r="D30" i="15"/>
  <c r="AM30" i="15" s="1"/>
  <c r="D29" i="15"/>
  <c r="AM29" i="15" s="1"/>
  <c r="D32" i="15"/>
  <c r="K32" i="15" s="1"/>
  <c r="D35" i="15"/>
  <c r="AA35" i="15" s="1"/>
  <c r="D31" i="15"/>
  <c r="AM31" i="15" s="1"/>
  <c r="D27" i="15"/>
  <c r="AM27" i="15" s="1"/>
  <c r="D23" i="15"/>
  <c r="AM23" i="15" s="1"/>
  <c r="G33" i="15"/>
  <c r="W30" i="15"/>
  <c r="W33" i="15"/>
  <c r="S33" i="15"/>
  <c r="C37" i="15"/>
  <c r="B39" i="15"/>
  <c r="B40" i="15" s="1"/>
  <c r="C38" i="15"/>
  <c r="T7" i="15" l="1"/>
  <c r="T8" i="15" s="1"/>
  <c r="T9" i="15" s="1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AE36" i="15"/>
  <c r="AA34" i="15"/>
  <c r="AI31" i="15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X6" i="15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P6" i="15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AB6" i="15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L6" i="15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AN6" i="15"/>
  <c r="AN7" i="15" s="1"/>
  <c r="AN8" i="15" s="1"/>
  <c r="AN9" i="15" s="1"/>
  <c r="AN10" i="15" s="1"/>
  <c r="AN11" i="15" s="1"/>
  <c r="AN12" i="15" s="1"/>
  <c r="AN13" i="15" s="1"/>
  <c r="AN14" i="15" s="1"/>
  <c r="AN15" i="15" s="1"/>
  <c r="AN16" i="15" s="1"/>
  <c r="AN17" i="15" s="1"/>
  <c r="AN18" i="15" s="1"/>
  <c r="AN19" i="15" s="1"/>
  <c r="AN20" i="15" s="1"/>
  <c r="AN21" i="15" s="1"/>
  <c r="AN22" i="15" s="1"/>
  <c r="AJ6" i="15"/>
  <c r="AJ7" i="15" s="1"/>
  <c r="AJ8" i="15" s="1"/>
  <c r="AJ9" i="15" s="1"/>
  <c r="AJ10" i="15" s="1"/>
  <c r="AJ11" i="15" s="1"/>
  <c r="AJ12" i="15" s="1"/>
  <c r="AJ13" i="15" s="1"/>
  <c r="AJ14" i="15" s="1"/>
  <c r="AJ15" i="15" s="1"/>
  <c r="AJ16" i="15" s="1"/>
  <c r="AJ17" i="15" s="1"/>
  <c r="AJ18" i="15" s="1"/>
  <c r="AJ19" i="15" s="1"/>
  <c r="AJ20" i="15" s="1"/>
  <c r="AJ21" i="15" s="1"/>
  <c r="AJ22" i="15" s="1"/>
  <c r="O34" i="15"/>
  <c r="K34" i="15"/>
  <c r="W32" i="15"/>
  <c r="O27" i="15"/>
  <c r="AF6" i="15"/>
  <c r="AF7" i="15" s="1"/>
  <c r="AF8" i="15" s="1"/>
  <c r="AF9" i="15" s="1"/>
  <c r="AF10" i="15" s="1"/>
  <c r="AF11" i="15" s="1"/>
  <c r="AF12" i="15" s="1"/>
  <c r="AF13" i="15" s="1"/>
  <c r="AF14" i="15" s="1"/>
  <c r="AF15" i="15" s="1"/>
  <c r="AF16" i="15" s="1"/>
  <c r="AF17" i="15" s="1"/>
  <c r="AF18" i="15" s="1"/>
  <c r="AF19" i="15" s="1"/>
  <c r="AF20" i="15" s="1"/>
  <c r="AF21" i="15" s="1"/>
  <c r="AF22" i="15" s="1"/>
  <c r="AE34" i="15"/>
  <c r="AI34" i="15"/>
  <c r="E34" i="15"/>
  <c r="G34" i="15"/>
  <c r="W34" i="15"/>
  <c r="S34" i="15"/>
  <c r="AI32" i="15"/>
  <c r="E29" i="15"/>
  <c r="O23" i="15"/>
  <c r="G26" i="15"/>
  <c r="O32" i="15"/>
  <c r="G32" i="15"/>
  <c r="AE29" i="15"/>
  <c r="F8" i="15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W27" i="15"/>
  <c r="AI27" i="15"/>
  <c r="AM32" i="15"/>
  <c r="K30" i="15"/>
  <c r="O29" i="15"/>
  <c r="S29" i="15"/>
  <c r="O24" i="15"/>
  <c r="S35" i="15"/>
  <c r="K29" i="15"/>
  <c r="AI29" i="15"/>
  <c r="G29" i="15"/>
  <c r="W29" i="15"/>
  <c r="AA29" i="15"/>
  <c r="K24" i="15"/>
  <c r="AE28" i="15"/>
  <c r="E36" i="15"/>
  <c r="K26" i="15"/>
  <c r="AA25" i="15"/>
  <c r="AI33" i="15"/>
  <c r="AA32" i="15"/>
  <c r="K27" i="15"/>
  <c r="K36" i="15"/>
  <c r="O36" i="15"/>
  <c r="S36" i="15"/>
  <c r="G36" i="15"/>
  <c r="E30" i="15"/>
  <c r="S30" i="15"/>
  <c r="AE27" i="15"/>
  <c r="S27" i="15"/>
  <c r="G27" i="15"/>
  <c r="S24" i="15"/>
  <c r="AI23" i="15"/>
  <c r="AA36" i="15"/>
  <c r="AE30" i="15"/>
  <c r="AA30" i="15"/>
  <c r="AE32" i="15"/>
  <c r="S32" i="15"/>
  <c r="W36" i="15"/>
  <c r="AI36" i="15"/>
  <c r="E32" i="15"/>
  <c r="O30" i="15"/>
  <c r="AI30" i="15"/>
  <c r="G30" i="15"/>
  <c r="O26" i="15"/>
  <c r="E27" i="15"/>
  <c r="AA27" i="15"/>
  <c r="AE25" i="15"/>
  <c r="E24" i="15"/>
  <c r="AE24" i="15"/>
  <c r="K33" i="15"/>
  <c r="E33" i="15"/>
  <c r="AE33" i="15"/>
  <c r="AA31" i="15"/>
  <c r="W23" i="15"/>
  <c r="K23" i="15"/>
  <c r="G23" i="15"/>
  <c r="O31" i="15"/>
  <c r="G31" i="15"/>
  <c r="AE23" i="15"/>
  <c r="S23" i="15"/>
  <c r="AA33" i="15"/>
  <c r="O33" i="15"/>
  <c r="W31" i="15"/>
  <c r="E23" i="15"/>
  <c r="AA23" i="15"/>
  <c r="D38" i="15"/>
  <c r="W38" i="15" s="1"/>
  <c r="O35" i="15"/>
  <c r="G35" i="15"/>
  <c r="AI35" i="15"/>
  <c r="E25" i="15"/>
  <c r="AI25" i="15"/>
  <c r="W35" i="15"/>
  <c r="E35" i="15"/>
  <c r="AE31" i="15"/>
  <c r="S31" i="15"/>
  <c r="O28" i="15"/>
  <c r="K28" i="15"/>
  <c r="K25" i="15"/>
  <c r="AA24" i="15"/>
  <c r="AM35" i="15"/>
  <c r="AM28" i="15"/>
  <c r="S28" i="15"/>
  <c r="W26" i="15"/>
  <c r="S26" i="15"/>
  <c r="AE26" i="15"/>
  <c r="E26" i="15"/>
  <c r="AA26" i="15"/>
  <c r="O25" i="15"/>
  <c r="G25" i="15"/>
  <c r="W24" i="15"/>
  <c r="D37" i="15"/>
  <c r="AM37" i="15" s="1"/>
  <c r="AE35" i="15"/>
  <c r="K35" i="15"/>
  <c r="E31" i="15"/>
  <c r="K31" i="15"/>
  <c r="W28" i="15"/>
  <c r="E28" i="15"/>
  <c r="AI28" i="15"/>
  <c r="G28" i="15"/>
  <c r="AI26" i="15"/>
  <c r="W25" i="15"/>
  <c r="S25" i="15"/>
  <c r="G24" i="15"/>
  <c r="AI24" i="15"/>
  <c r="E38" i="15"/>
  <c r="C39" i="15"/>
  <c r="B41" i="15"/>
  <c r="C41" i="15" s="1"/>
  <c r="C40" i="15"/>
  <c r="AA38" i="15" l="1"/>
  <c r="S37" i="15"/>
  <c r="AI38" i="15"/>
  <c r="S38" i="15"/>
  <c r="AE38" i="15"/>
  <c r="T23" i="15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W37" i="15"/>
  <c r="AM38" i="15"/>
  <c r="K38" i="15"/>
  <c r="O38" i="15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AB23" i="15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AF23" i="15"/>
  <c r="AF24" i="15" s="1"/>
  <c r="AF25" i="15" s="1"/>
  <c r="AF26" i="15" s="1"/>
  <c r="AF27" i="15" s="1"/>
  <c r="AF28" i="15" s="1"/>
  <c r="AF29" i="15" s="1"/>
  <c r="AF30" i="15" s="1"/>
  <c r="AF31" i="15" s="1"/>
  <c r="AF32" i="15" s="1"/>
  <c r="AF33" i="15" s="1"/>
  <c r="AF34" i="15" s="1"/>
  <c r="AF35" i="15" s="1"/>
  <c r="AF36" i="15" s="1"/>
  <c r="E37" i="15"/>
  <c r="AA37" i="15"/>
  <c r="AI37" i="15"/>
  <c r="AJ23" i="15"/>
  <c r="AJ24" i="15" s="1"/>
  <c r="AJ25" i="15" s="1"/>
  <c r="AJ26" i="15" s="1"/>
  <c r="AJ27" i="15" s="1"/>
  <c r="AJ28" i="15" s="1"/>
  <c r="AJ29" i="15" s="1"/>
  <c r="AJ30" i="15" s="1"/>
  <c r="AJ31" i="15" s="1"/>
  <c r="AJ32" i="15" s="1"/>
  <c r="AJ33" i="15" s="1"/>
  <c r="AJ34" i="15" s="1"/>
  <c r="AJ35" i="15" s="1"/>
  <c r="AJ36" i="15" s="1"/>
  <c r="AN23" i="15"/>
  <c r="AN24" i="15" s="1"/>
  <c r="AN25" i="15" s="1"/>
  <c r="AN26" i="15" s="1"/>
  <c r="AN27" i="15" s="1"/>
  <c r="AN28" i="15" s="1"/>
  <c r="AN29" i="15" s="1"/>
  <c r="AN30" i="15" s="1"/>
  <c r="AN31" i="15" s="1"/>
  <c r="AN32" i="15" s="1"/>
  <c r="AN33" i="15" s="1"/>
  <c r="AN34" i="15" s="1"/>
  <c r="AN35" i="15" s="1"/>
  <c r="AN36" i="15" s="1"/>
  <c r="AN37" i="15" s="1"/>
  <c r="K37" i="15"/>
  <c r="O37" i="15"/>
  <c r="AE37" i="15"/>
  <c r="F23" i="15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X23" i="15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L23" i="15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D39" i="15"/>
  <c r="D41" i="15"/>
  <c r="AM41" i="15" s="1"/>
  <c r="D40" i="15"/>
  <c r="E40" i="15" s="1"/>
  <c r="B42" i="15"/>
  <c r="B43" i="15" s="1"/>
  <c r="X37" i="15" l="1"/>
  <c r="X38" i="15" s="1"/>
  <c r="L37" i="15"/>
  <c r="L38" i="15" s="1"/>
  <c r="AN38" i="15"/>
  <c r="T38" i="15"/>
  <c r="AB37" i="15"/>
  <c r="AB38" i="15" s="1"/>
  <c r="AJ37" i="15"/>
  <c r="AJ38" i="15" s="1"/>
  <c r="F37" i="15"/>
  <c r="F38" i="15" s="1"/>
  <c r="AF37" i="15"/>
  <c r="AF38" i="15" s="1"/>
  <c r="AM40" i="15"/>
  <c r="P37" i="15"/>
  <c r="P38" i="15" s="1"/>
  <c r="AM39" i="15"/>
  <c r="AN39" i="15" s="1"/>
  <c r="K40" i="15"/>
  <c r="AI39" i="15"/>
  <c r="S39" i="15"/>
  <c r="W40" i="15"/>
  <c r="O39" i="15"/>
  <c r="AA39" i="15"/>
  <c r="K41" i="15"/>
  <c r="AE40" i="15"/>
  <c r="W39" i="15"/>
  <c r="AE41" i="15"/>
  <c r="AI41" i="15"/>
  <c r="AI40" i="15"/>
  <c r="S40" i="15"/>
  <c r="O41" i="15"/>
  <c r="W41" i="15"/>
  <c r="AE39" i="15"/>
  <c r="K39" i="15"/>
  <c r="S41" i="15"/>
  <c r="AA41" i="15"/>
  <c r="AA40" i="15"/>
  <c r="O40" i="15"/>
  <c r="C42" i="15"/>
  <c r="E41" i="15"/>
  <c r="E39" i="15"/>
  <c r="C43" i="15"/>
  <c r="AN40" i="15" l="1"/>
  <c r="AN41" i="15" s="1"/>
  <c r="F39" i="15"/>
  <c r="F40" i="15" s="1"/>
  <c r="F41" i="15" s="1"/>
  <c r="AF39" i="15"/>
  <c r="AF40" i="15" s="1"/>
  <c r="AF41" i="15" s="1"/>
  <c r="AB39" i="15"/>
  <c r="AB40" i="15" s="1"/>
  <c r="AB41" i="15" s="1"/>
  <c r="AJ39" i="15"/>
  <c r="AJ40" i="15" s="1"/>
  <c r="AJ41" i="15" s="1"/>
  <c r="T39" i="15"/>
  <c r="T40" i="15" s="1"/>
  <c r="T41" i="15" s="1"/>
  <c r="L39" i="15"/>
  <c r="L40" i="15" s="1"/>
  <c r="L41" i="15" s="1"/>
  <c r="X39" i="15"/>
  <c r="X40" i="15" s="1"/>
  <c r="X41" i="15" s="1"/>
  <c r="P39" i="15"/>
  <c r="P40" i="15" s="1"/>
  <c r="P41" i="15" s="1"/>
  <c r="D42" i="15"/>
  <c r="K42" i="15" s="1"/>
  <c r="D43" i="15"/>
  <c r="E43" i="15" s="1"/>
  <c r="AI42" i="15" l="1"/>
  <c r="S42" i="15"/>
  <c r="AA42" i="15"/>
  <c r="AB42" i="15" s="1"/>
  <c r="O42" i="15"/>
  <c r="P42" i="15" s="1"/>
  <c r="W42" i="15"/>
  <c r="X42" i="15" s="1"/>
  <c r="AE42" i="15"/>
  <c r="AF42" i="15" s="1"/>
  <c r="AM42" i="15"/>
  <c r="AN42" i="15" s="1"/>
  <c r="E42" i="15"/>
  <c r="F42" i="15" s="1"/>
  <c r="F43" i="15" s="1"/>
  <c r="AM43" i="15"/>
  <c r="AJ42" i="15"/>
  <c r="T42" i="15"/>
  <c r="L42" i="15"/>
  <c r="S43" i="15"/>
  <c r="AI43" i="15"/>
  <c r="O43" i="15"/>
  <c r="AA43" i="15"/>
  <c r="W43" i="15"/>
  <c r="AE43" i="15"/>
  <c r="K43" i="15"/>
  <c r="L43" i="15" l="1"/>
  <c r="AF43" i="15"/>
  <c r="AN43" i="15"/>
  <c r="AB43" i="15"/>
  <c r="X43" i="15"/>
  <c r="P43" i="15"/>
  <c r="AJ43" i="15"/>
  <c r="T43" i="15"/>
  <c r="AM2" i="15" l="1"/>
  <c r="AA2" i="15"/>
  <c r="AE2" i="15" l="1"/>
  <c r="S2" i="15"/>
  <c r="O2" i="15"/>
  <c r="K2" i="15"/>
  <c r="AI2" i="15"/>
  <c r="W2" i="15"/>
  <c r="E2" i="15"/>
  <c r="G37" i="15" l="1"/>
  <c r="G38" i="15"/>
  <c r="G39" i="15"/>
  <c r="G41" i="15"/>
  <c r="G40" i="15"/>
  <c r="G42" i="15"/>
  <c r="G43" i="15"/>
  <c r="H37" i="15" l="1"/>
  <c r="H38" i="15" s="1"/>
  <c r="H39" i="15" s="1"/>
  <c r="H40" i="15" s="1"/>
  <c r="H41" i="15" s="1"/>
  <c r="H42" i="15" s="1"/>
  <c r="H43" i="15" s="1"/>
  <c r="G2" i="15"/>
  <c r="K60" i="14" l="1"/>
  <c r="K83" i="14"/>
  <c r="K19" i="14"/>
  <c r="K72" i="14"/>
  <c r="K86" i="14"/>
  <c r="K54" i="14"/>
  <c r="K6" i="14"/>
  <c r="K13" i="14"/>
  <c r="K88" i="14"/>
  <c r="K65" i="14"/>
  <c r="K84" i="14"/>
  <c r="K52" i="14"/>
  <c r="K24" i="14"/>
  <c r="K95" i="14"/>
  <c r="K79" i="14"/>
  <c r="K63" i="14"/>
  <c r="K47" i="14"/>
  <c r="K31" i="14"/>
  <c r="K15" i="14"/>
  <c r="K69" i="14"/>
  <c r="K100" i="14"/>
  <c r="K64" i="14"/>
  <c r="K28" i="14"/>
  <c r="K98" i="14"/>
  <c r="K82" i="14"/>
  <c r="K66" i="14"/>
  <c r="K50" i="14"/>
  <c r="K34" i="14"/>
  <c r="K18" i="14"/>
  <c r="K93" i="14"/>
  <c r="K33" i="14"/>
  <c r="K9" i="14"/>
  <c r="K81" i="14"/>
  <c r="K4" i="14"/>
  <c r="K73" i="14"/>
  <c r="K32" i="14"/>
  <c r="K67" i="14"/>
  <c r="K51" i="14"/>
  <c r="K85" i="14"/>
  <c r="K40" i="14"/>
  <c r="K70" i="14"/>
  <c r="K22" i="14"/>
  <c r="K89" i="14"/>
  <c r="K49" i="14"/>
  <c r="K44" i="14"/>
  <c r="K16" i="14"/>
  <c r="K91" i="14"/>
  <c r="K75" i="14"/>
  <c r="K59" i="14"/>
  <c r="K43" i="14"/>
  <c r="K27" i="14"/>
  <c r="K11" i="14"/>
  <c r="K61" i="14"/>
  <c r="K92" i="14"/>
  <c r="K56" i="14"/>
  <c r="K20" i="14"/>
  <c r="K94" i="14"/>
  <c r="K78" i="14"/>
  <c r="K62" i="14"/>
  <c r="K46" i="14"/>
  <c r="K30" i="14"/>
  <c r="K14" i="14"/>
  <c r="K77" i="14"/>
  <c r="K21" i="14"/>
  <c r="K5" i="14"/>
  <c r="K53" i="14"/>
  <c r="K96" i="14"/>
  <c r="K99" i="14"/>
  <c r="K35" i="14"/>
  <c r="K29" i="14"/>
  <c r="K102" i="14"/>
  <c r="K38" i="14"/>
  <c r="K41" i="14"/>
  <c r="K76" i="14"/>
  <c r="K97" i="14"/>
  <c r="K25" i="14"/>
  <c r="K68" i="14"/>
  <c r="K36" i="14"/>
  <c r="K8" i="14"/>
  <c r="K87" i="14"/>
  <c r="K71" i="14"/>
  <c r="K55" i="14"/>
  <c r="K39" i="14"/>
  <c r="K23" i="14"/>
  <c r="K7" i="14"/>
  <c r="K45" i="14"/>
  <c r="K80" i="14"/>
  <c r="K48" i="14"/>
  <c r="K12" i="14"/>
  <c r="K90" i="14"/>
  <c r="K74" i="14"/>
  <c r="K58" i="14"/>
  <c r="K42" i="14"/>
  <c r="K26" i="14"/>
  <c r="K10" i="14"/>
  <c r="K57" i="14"/>
  <c r="K17" i="14"/>
  <c r="K101" i="14"/>
  <c r="K37" i="14"/>
  <c r="K3" i="14"/>
  <c r="I20" i="15"/>
  <c r="I19" i="15"/>
  <c r="I9" i="15"/>
  <c r="I22" i="15"/>
  <c r="I8" i="15"/>
  <c r="I5" i="15"/>
  <c r="I4" i="15"/>
  <c r="J4" i="15" s="1"/>
  <c r="I12" i="15"/>
  <c r="I18" i="15"/>
  <c r="I17" i="15"/>
  <c r="I15" i="15"/>
  <c r="I13" i="15"/>
  <c r="I11" i="15"/>
  <c r="I14" i="15"/>
  <c r="I16" i="15"/>
  <c r="I7" i="15"/>
  <c r="I10" i="15"/>
  <c r="I21" i="15"/>
  <c r="I6" i="15"/>
  <c r="I28" i="15"/>
  <c r="I30" i="15"/>
  <c r="I23" i="15"/>
  <c r="I29" i="15"/>
  <c r="I34" i="15"/>
  <c r="I27" i="15"/>
  <c r="I32" i="15"/>
  <c r="I26" i="15"/>
  <c r="I24" i="15"/>
  <c r="I36" i="15"/>
  <c r="I33" i="15"/>
  <c r="I35" i="15"/>
  <c r="I25" i="15"/>
  <c r="I31" i="15"/>
  <c r="I38" i="15"/>
  <c r="I39" i="15"/>
  <c r="I37" i="15"/>
  <c r="I42" i="15"/>
  <c r="I40" i="15"/>
  <c r="I41" i="15"/>
  <c r="I43" i="15"/>
  <c r="M57" i="14" l="1"/>
  <c r="M45" i="14"/>
  <c r="M101" i="14"/>
  <c r="M26" i="14"/>
  <c r="M58" i="14"/>
  <c r="M90" i="14"/>
  <c r="M48" i="14"/>
  <c r="M23" i="14"/>
  <c r="M55" i="14"/>
  <c r="M87" i="14"/>
  <c r="M36" i="14"/>
  <c r="M25" i="14"/>
  <c r="M76" i="14"/>
  <c r="M38" i="14"/>
  <c r="M29" i="14"/>
  <c r="M99" i="14"/>
  <c r="M53" i="14"/>
  <c r="M21" i="14"/>
  <c r="M14" i="14"/>
  <c r="M46" i="14"/>
  <c r="M78" i="14"/>
  <c r="M20" i="14"/>
  <c r="M92" i="14"/>
  <c r="M11" i="14"/>
  <c r="M43" i="14"/>
  <c r="M75" i="14"/>
  <c r="M16" i="14"/>
  <c r="M49" i="14"/>
  <c r="M22" i="14"/>
  <c r="M40" i="14"/>
  <c r="M51" i="14"/>
  <c r="M32" i="14"/>
  <c r="M4" i="14"/>
  <c r="M9" i="14"/>
  <c r="M93" i="14"/>
  <c r="M34" i="14"/>
  <c r="M66" i="14"/>
  <c r="M98" i="14"/>
  <c r="M64" i="14"/>
  <c r="M69" i="14"/>
  <c r="M31" i="14"/>
  <c r="M63" i="14"/>
  <c r="M95" i="14"/>
  <c r="M52" i="14"/>
  <c r="M65" i="14"/>
  <c r="M13" i="14"/>
  <c r="M54" i="14"/>
  <c r="M72" i="14"/>
  <c r="M83" i="14"/>
  <c r="M37" i="14"/>
  <c r="M17" i="14"/>
  <c r="M10" i="14"/>
  <c r="M42" i="14"/>
  <c r="M74" i="14"/>
  <c r="M12" i="14"/>
  <c r="M80" i="14"/>
  <c r="M7" i="14"/>
  <c r="M39" i="14"/>
  <c r="M71" i="14"/>
  <c r="M8" i="14"/>
  <c r="M68" i="14"/>
  <c r="M97" i="14"/>
  <c r="M41" i="14"/>
  <c r="M102" i="14"/>
  <c r="M35" i="14"/>
  <c r="M96" i="14"/>
  <c r="M5" i="14"/>
  <c r="M77" i="14"/>
  <c r="M30" i="14"/>
  <c r="M62" i="14"/>
  <c r="M94" i="14"/>
  <c r="M56" i="14"/>
  <c r="M61" i="14"/>
  <c r="M27" i="14"/>
  <c r="M59" i="14"/>
  <c r="M91" i="14"/>
  <c r="M44" i="14"/>
  <c r="M89" i="14"/>
  <c r="M70" i="14"/>
  <c r="M85" i="14"/>
  <c r="M67" i="14"/>
  <c r="M73" i="14"/>
  <c r="M81" i="14"/>
  <c r="M33" i="14"/>
  <c r="M18" i="14"/>
  <c r="M50" i="14"/>
  <c r="M82" i="14"/>
  <c r="M28" i="14"/>
  <c r="M100" i="14"/>
  <c r="M15" i="14"/>
  <c r="M47" i="14"/>
  <c r="M79" i="14"/>
  <c r="M24" i="14"/>
  <c r="M84" i="14"/>
  <c r="M88" i="14"/>
  <c r="M6" i="14"/>
  <c r="M86" i="14"/>
  <c r="M19" i="14"/>
  <c r="M60" i="14"/>
  <c r="J5" i="15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M3" i="14"/>
  <c r="M12" i="15"/>
  <c r="M22" i="15"/>
  <c r="M15" i="15"/>
  <c r="M17" i="15"/>
  <c r="M19" i="15"/>
  <c r="M13" i="15"/>
  <c r="M14" i="15"/>
  <c r="M9" i="15"/>
  <c r="M5" i="15"/>
  <c r="M4" i="15"/>
  <c r="N4" i="15" s="1"/>
  <c r="M18" i="15"/>
  <c r="M20" i="15"/>
  <c r="M6" i="15"/>
  <c r="M11" i="15"/>
  <c r="M21" i="15"/>
  <c r="M10" i="15"/>
  <c r="M16" i="15"/>
  <c r="M7" i="15"/>
  <c r="M8" i="15"/>
  <c r="I2" i="15"/>
  <c r="M36" i="15"/>
  <c r="M23" i="15"/>
  <c r="M38" i="15"/>
  <c r="M42" i="15"/>
  <c r="M24" i="15"/>
  <c r="M39" i="15"/>
  <c r="M27" i="15"/>
  <c r="M28" i="15"/>
  <c r="M41" i="15"/>
  <c r="M32" i="15"/>
  <c r="M34" i="15"/>
  <c r="M25" i="15"/>
  <c r="M35" i="15"/>
  <c r="M40" i="15"/>
  <c r="M43" i="15"/>
  <c r="M26" i="15"/>
  <c r="M29" i="15"/>
  <c r="M33" i="15"/>
  <c r="M31" i="15"/>
  <c r="M37" i="15"/>
  <c r="M30" i="15"/>
  <c r="O19" i="14" l="1"/>
  <c r="O84" i="14"/>
  <c r="O15" i="14"/>
  <c r="O50" i="14"/>
  <c r="O33" i="14"/>
  <c r="O73" i="14"/>
  <c r="O89" i="14"/>
  <c r="O91" i="14"/>
  <c r="O27" i="14"/>
  <c r="O56" i="14"/>
  <c r="O62" i="14"/>
  <c r="O77" i="14"/>
  <c r="O96" i="14"/>
  <c r="O102" i="14"/>
  <c r="O97" i="14"/>
  <c r="O8" i="14"/>
  <c r="O39" i="14"/>
  <c r="O80" i="14"/>
  <c r="O74" i="14"/>
  <c r="O10" i="14"/>
  <c r="O37" i="14"/>
  <c r="O72" i="14"/>
  <c r="O13" i="14"/>
  <c r="O52" i="14"/>
  <c r="O63" i="14"/>
  <c r="O69" i="14"/>
  <c r="O98" i="14"/>
  <c r="O34" i="14"/>
  <c r="O9" i="14"/>
  <c r="O32" i="14"/>
  <c r="O40" i="14"/>
  <c r="O49" i="14"/>
  <c r="O75" i="14"/>
  <c r="O11" i="14"/>
  <c r="O20" i="14"/>
  <c r="O46" i="14"/>
  <c r="O21" i="14"/>
  <c r="O99" i="14"/>
  <c r="O38" i="14"/>
  <c r="O25" i="14"/>
  <c r="O87" i="14"/>
  <c r="O23" i="14"/>
  <c r="O90" i="14"/>
  <c r="O26" i="14"/>
  <c r="O45" i="14"/>
  <c r="O6" i="14"/>
  <c r="O79" i="14"/>
  <c r="O28" i="14"/>
  <c r="O85" i="14"/>
  <c r="O60" i="14"/>
  <c r="O86" i="14"/>
  <c r="O88" i="14"/>
  <c r="O24" i="14"/>
  <c r="O47" i="14"/>
  <c r="O100" i="14"/>
  <c r="O82" i="14"/>
  <c r="O18" i="14"/>
  <c r="O81" i="14"/>
  <c r="O67" i="14"/>
  <c r="O70" i="14"/>
  <c r="O44" i="14"/>
  <c r="O59" i="14"/>
  <c r="O61" i="14"/>
  <c r="O94" i="14"/>
  <c r="O30" i="14"/>
  <c r="O5" i="14"/>
  <c r="O35" i="14"/>
  <c r="O41" i="14"/>
  <c r="O68" i="14"/>
  <c r="O71" i="14"/>
  <c r="O7" i="14"/>
  <c r="O12" i="14"/>
  <c r="O42" i="14"/>
  <c r="O17" i="14"/>
  <c r="O83" i="14"/>
  <c r="O54" i="14"/>
  <c r="O65" i="14"/>
  <c r="O95" i="14"/>
  <c r="O31" i="14"/>
  <c r="O64" i="14"/>
  <c r="O66" i="14"/>
  <c r="O93" i="14"/>
  <c r="O4" i="14"/>
  <c r="O51" i="14"/>
  <c r="O22" i="14"/>
  <c r="O16" i="14"/>
  <c r="O43" i="14"/>
  <c r="O92" i="14"/>
  <c r="O78" i="14"/>
  <c r="O14" i="14"/>
  <c r="O53" i="14"/>
  <c r="O29" i="14"/>
  <c r="O76" i="14"/>
  <c r="O36" i="14"/>
  <c r="O55" i="14"/>
  <c r="O48" i="14"/>
  <c r="O58" i="14"/>
  <c r="O101" i="14"/>
  <c r="O57" i="14"/>
  <c r="N5" i="15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O3" i="14"/>
  <c r="Q20" i="15"/>
  <c r="Q15" i="15"/>
  <c r="Q13" i="15"/>
  <c r="Q18" i="15"/>
  <c r="Q8" i="15"/>
  <c r="Q5" i="15"/>
  <c r="Q4" i="15"/>
  <c r="R4" i="15" s="1"/>
  <c r="Q12" i="15"/>
  <c r="Q9" i="15"/>
  <c r="Q17" i="15"/>
  <c r="Q19" i="15"/>
  <c r="Q22" i="15"/>
  <c r="Q7" i="15"/>
  <c r="Q10" i="15"/>
  <c r="Q11" i="15"/>
  <c r="Q6" i="15"/>
  <c r="Q21" i="15"/>
  <c r="Q14" i="15"/>
  <c r="Q16" i="15"/>
  <c r="M2" i="15"/>
  <c r="Q101" i="14" l="1"/>
  <c r="Q48" i="14"/>
  <c r="Q36" i="14"/>
  <c r="Q29" i="14"/>
  <c r="Q14" i="14"/>
  <c r="Q92" i="14"/>
  <c r="Q16" i="14"/>
  <c r="Q51" i="14"/>
  <c r="Q93" i="14"/>
  <c r="Q64" i="14"/>
  <c r="Q95" i="14"/>
  <c r="Q54" i="14"/>
  <c r="Q17" i="14"/>
  <c r="Q12" i="14"/>
  <c r="Q71" i="14"/>
  <c r="Q41" i="14"/>
  <c r="Q5" i="14"/>
  <c r="Q94" i="14"/>
  <c r="Q59" i="14"/>
  <c r="Q70" i="14"/>
  <c r="Q81" i="14"/>
  <c r="Q82" i="14"/>
  <c r="Q47" i="14"/>
  <c r="Q88" i="14"/>
  <c r="Q60" i="14"/>
  <c r="Q28" i="14"/>
  <c r="Q6" i="14"/>
  <c r="Q26" i="14"/>
  <c r="Q23" i="14"/>
  <c r="Q25" i="14"/>
  <c r="Q99" i="14"/>
  <c r="Q46" i="14"/>
  <c r="Q11" i="14"/>
  <c r="Q49" i="14"/>
  <c r="Q32" i="14"/>
  <c r="Q34" i="14"/>
  <c r="Q69" i="14"/>
  <c r="Q52" i="14"/>
  <c r="Q72" i="14"/>
  <c r="Q10" i="14"/>
  <c r="Q80" i="14"/>
  <c r="Q8" i="14"/>
  <c r="Q102" i="14"/>
  <c r="Q77" i="14"/>
  <c r="Q56" i="14"/>
  <c r="Q91" i="14"/>
  <c r="Q73" i="14"/>
  <c r="Q50" i="14"/>
  <c r="Q84" i="14"/>
  <c r="Q57" i="14"/>
  <c r="Q58" i="14"/>
  <c r="Q55" i="14"/>
  <c r="Q76" i="14"/>
  <c r="Q53" i="14"/>
  <c r="Q78" i="14"/>
  <c r="Q43" i="14"/>
  <c r="Q22" i="14"/>
  <c r="Q4" i="14"/>
  <c r="Q66" i="14"/>
  <c r="Q31" i="14"/>
  <c r="Q65" i="14"/>
  <c r="Q83" i="14"/>
  <c r="Q42" i="14"/>
  <c r="Q7" i="14"/>
  <c r="Q68" i="14"/>
  <c r="Q35" i="14"/>
  <c r="Q30" i="14"/>
  <c r="Q61" i="14"/>
  <c r="Q44" i="14"/>
  <c r="Q67" i="14"/>
  <c r="Q18" i="14"/>
  <c r="Q100" i="14"/>
  <c r="Q24" i="14"/>
  <c r="Q86" i="14"/>
  <c r="Q85" i="14"/>
  <c r="Q79" i="14"/>
  <c r="Q45" i="14"/>
  <c r="Q90" i="14"/>
  <c r="Q87" i="14"/>
  <c r="Q38" i="14"/>
  <c r="Q21" i="14"/>
  <c r="Q20" i="14"/>
  <c r="Q75" i="14"/>
  <c r="Q40" i="14"/>
  <c r="Q9" i="14"/>
  <c r="Q98" i="14"/>
  <c r="Q63" i="14"/>
  <c r="Q13" i="14"/>
  <c r="Q37" i="14"/>
  <c r="Q74" i="14"/>
  <c r="Q39" i="14"/>
  <c r="Q97" i="14"/>
  <c r="Q96" i="14"/>
  <c r="Q62" i="14"/>
  <c r="Q27" i="14"/>
  <c r="Q89" i="14"/>
  <c r="Q33" i="14"/>
  <c r="Q15" i="14"/>
  <c r="Q19" i="14"/>
  <c r="Q3" i="14"/>
  <c r="U20" i="15"/>
  <c r="U9" i="15"/>
  <c r="U5" i="15"/>
  <c r="U12" i="15"/>
  <c r="U15" i="15"/>
  <c r="U10" i="15"/>
  <c r="U18" i="15"/>
  <c r="U13" i="15"/>
  <c r="U22" i="15"/>
  <c r="U17" i="15"/>
  <c r="U19" i="15"/>
  <c r="U4" i="15"/>
  <c r="V4" i="15" s="1"/>
  <c r="U8" i="15"/>
  <c r="U16" i="15"/>
  <c r="U14" i="15"/>
  <c r="U11" i="15"/>
  <c r="U6" i="15"/>
  <c r="U7" i="15"/>
  <c r="U21" i="15"/>
  <c r="R5" i="15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S15" i="14" l="1"/>
  <c r="S89" i="14"/>
  <c r="S62" i="14"/>
  <c r="S97" i="14"/>
  <c r="S74" i="14"/>
  <c r="S13" i="14"/>
  <c r="S98" i="14"/>
  <c r="S40" i="14"/>
  <c r="S20" i="14"/>
  <c r="S38" i="14"/>
  <c r="S90" i="14"/>
  <c r="S79" i="14"/>
  <c r="S86" i="14"/>
  <c r="S100" i="14"/>
  <c r="S67" i="14"/>
  <c r="S61" i="14"/>
  <c r="S35" i="14"/>
  <c r="S7" i="14"/>
  <c r="S83" i="14"/>
  <c r="S31" i="14"/>
  <c r="S4" i="14"/>
  <c r="S43" i="14"/>
  <c r="S53" i="14"/>
  <c r="S55" i="14"/>
  <c r="S57" i="14"/>
  <c r="S50" i="14"/>
  <c r="S91" i="14"/>
  <c r="S77" i="14"/>
  <c r="S8" i="14"/>
  <c r="S10" i="14"/>
  <c r="S52" i="14"/>
  <c r="S34" i="14"/>
  <c r="S49" i="14"/>
  <c r="S46" i="14"/>
  <c r="S25" i="14"/>
  <c r="S26" i="14"/>
  <c r="S28" i="14"/>
  <c r="S88" i="14"/>
  <c r="S82" i="14"/>
  <c r="S70" i="14"/>
  <c r="S94" i="14"/>
  <c r="S41" i="14"/>
  <c r="S12" i="14"/>
  <c r="S54" i="14"/>
  <c r="S64" i="14"/>
  <c r="S51" i="14"/>
  <c r="S92" i="14"/>
  <c r="S29" i="14"/>
  <c r="S48" i="14"/>
  <c r="S19" i="14"/>
  <c r="S33" i="14"/>
  <c r="S27" i="14"/>
  <c r="S96" i="14"/>
  <c r="S39" i="14"/>
  <c r="S37" i="14"/>
  <c r="S63" i="14"/>
  <c r="S9" i="14"/>
  <c r="S75" i="14"/>
  <c r="S21" i="14"/>
  <c r="S87" i="14"/>
  <c r="S45" i="14"/>
  <c r="S85" i="14"/>
  <c r="S24" i="14"/>
  <c r="S18" i="14"/>
  <c r="S44" i="14"/>
  <c r="S30" i="14"/>
  <c r="S68" i="14"/>
  <c r="S42" i="14"/>
  <c r="S65" i="14"/>
  <c r="S66" i="14"/>
  <c r="S22" i="14"/>
  <c r="S78" i="14"/>
  <c r="S76" i="14"/>
  <c r="S58" i="14"/>
  <c r="S84" i="14"/>
  <c r="S73" i="14"/>
  <c r="S56" i="14"/>
  <c r="S102" i="14"/>
  <c r="S80" i="14"/>
  <c r="S72" i="14"/>
  <c r="S69" i="14"/>
  <c r="S32" i="14"/>
  <c r="S11" i="14"/>
  <c r="S99" i="14"/>
  <c r="S23" i="14"/>
  <c r="S6" i="14"/>
  <c r="S60" i="14"/>
  <c r="S47" i="14"/>
  <c r="S81" i="14"/>
  <c r="S59" i="14"/>
  <c r="S5" i="14"/>
  <c r="S71" i="14"/>
  <c r="S17" i="14"/>
  <c r="S95" i="14"/>
  <c r="S93" i="14"/>
  <c r="S16" i="14"/>
  <c r="S14" i="14"/>
  <c r="S36" i="14"/>
  <c r="S101" i="14"/>
  <c r="V5" i="15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S3" i="14"/>
  <c r="Y12" i="15"/>
  <c r="Y13" i="15"/>
  <c r="Y20" i="15"/>
  <c r="Y17" i="15"/>
  <c r="Y19" i="15"/>
  <c r="Y6" i="15"/>
  <c r="Y9" i="15"/>
  <c r="Y18" i="15"/>
  <c r="Y22" i="15"/>
  <c r="Y5" i="15"/>
  <c r="Y15" i="15"/>
  <c r="Y8" i="15"/>
  <c r="Y4" i="15"/>
  <c r="Z4" i="15" s="1"/>
  <c r="Y7" i="15"/>
  <c r="Y11" i="15"/>
  <c r="Y21" i="15"/>
  <c r="Y10" i="15"/>
  <c r="Y14" i="15"/>
  <c r="Y16" i="15"/>
  <c r="Q32" i="15"/>
  <c r="Q40" i="15"/>
  <c r="Q28" i="15"/>
  <c r="Q35" i="15"/>
  <c r="Q26" i="15"/>
  <c r="Q39" i="15"/>
  <c r="Q27" i="15"/>
  <c r="Q34" i="15"/>
  <c r="Q37" i="15"/>
  <c r="Q29" i="15"/>
  <c r="Q23" i="15"/>
  <c r="Q24" i="15"/>
  <c r="Q38" i="15"/>
  <c r="Q41" i="15"/>
  <c r="Q43" i="15"/>
  <c r="Q33" i="15"/>
  <c r="Q36" i="15"/>
  <c r="Q25" i="15"/>
  <c r="Q42" i="15"/>
  <c r="Q31" i="15"/>
  <c r="Q30" i="15"/>
  <c r="U36" i="14" l="1"/>
  <c r="U16" i="14"/>
  <c r="U95" i="14"/>
  <c r="U71" i="14"/>
  <c r="U59" i="14"/>
  <c r="U47" i="14"/>
  <c r="U6" i="14"/>
  <c r="U99" i="14"/>
  <c r="U32" i="14"/>
  <c r="U72" i="14"/>
  <c r="U102" i="14"/>
  <c r="U73" i="14"/>
  <c r="U58" i="14"/>
  <c r="U78" i="14"/>
  <c r="U66" i="14"/>
  <c r="U42" i="14"/>
  <c r="U30" i="14"/>
  <c r="U18" i="14"/>
  <c r="U85" i="14"/>
  <c r="U87" i="14"/>
  <c r="U75" i="14"/>
  <c r="U63" i="14"/>
  <c r="U39" i="14"/>
  <c r="U27" i="14"/>
  <c r="U19" i="14"/>
  <c r="U29" i="14"/>
  <c r="U51" i="14"/>
  <c r="U54" i="14"/>
  <c r="U41" i="14"/>
  <c r="U70" i="14"/>
  <c r="U88" i="14"/>
  <c r="U26" i="14"/>
  <c r="U46" i="14"/>
  <c r="U34" i="14"/>
  <c r="U10" i="14"/>
  <c r="U77" i="14"/>
  <c r="U50" i="14"/>
  <c r="U55" i="14"/>
  <c r="U43" i="14"/>
  <c r="U31" i="14"/>
  <c r="U7" i="14"/>
  <c r="U61" i="14"/>
  <c r="U100" i="14"/>
  <c r="U79" i="14"/>
  <c r="U38" i="14"/>
  <c r="U40" i="14"/>
  <c r="U13" i="14"/>
  <c r="U97" i="14"/>
  <c r="U89" i="14"/>
  <c r="U101" i="14"/>
  <c r="U14" i="14"/>
  <c r="U93" i="14"/>
  <c r="U17" i="14"/>
  <c r="U5" i="14"/>
  <c r="U81" i="14"/>
  <c r="U60" i="14"/>
  <c r="U23" i="14"/>
  <c r="U11" i="14"/>
  <c r="U69" i="14"/>
  <c r="U80" i="14"/>
  <c r="U56" i="14"/>
  <c r="U84" i="14"/>
  <c r="U76" i="14"/>
  <c r="U22" i="14"/>
  <c r="U65" i="14"/>
  <c r="U68" i="14"/>
  <c r="U44" i="14"/>
  <c r="U24" i="14"/>
  <c r="U45" i="14"/>
  <c r="U21" i="14"/>
  <c r="U9" i="14"/>
  <c r="U37" i="14"/>
  <c r="U96" i="14"/>
  <c r="U33" i="14"/>
  <c r="U48" i="14"/>
  <c r="U92" i="14"/>
  <c r="U64" i="14"/>
  <c r="U12" i="14"/>
  <c r="U94" i="14"/>
  <c r="U82" i="14"/>
  <c r="U28" i="14"/>
  <c r="U25" i="14"/>
  <c r="U49" i="14"/>
  <c r="U52" i="14"/>
  <c r="U8" i="14"/>
  <c r="U91" i="14"/>
  <c r="U57" i="14"/>
  <c r="U53" i="14"/>
  <c r="U4" i="14"/>
  <c r="U83" i="14"/>
  <c r="U35" i="14"/>
  <c r="U67" i="14"/>
  <c r="U86" i="14"/>
  <c r="U90" i="14"/>
  <c r="U20" i="14"/>
  <c r="U98" i="14"/>
  <c r="U74" i="14"/>
  <c r="U62" i="14"/>
  <c r="U15" i="14"/>
  <c r="Z5" i="15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U3" i="14"/>
  <c r="AC22" i="15"/>
  <c r="AC5" i="15"/>
  <c r="AC20" i="15"/>
  <c r="AC17" i="15"/>
  <c r="AC19" i="15"/>
  <c r="AC18" i="15"/>
  <c r="AC15" i="15"/>
  <c r="AC4" i="15"/>
  <c r="AD4" i="15" s="1"/>
  <c r="AC9" i="15"/>
  <c r="AC7" i="15"/>
  <c r="AC12" i="15"/>
  <c r="AC13" i="15"/>
  <c r="AC14" i="15"/>
  <c r="AC16" i="15"/>
  <c r="AC21" i="15"/>
  <c r="AC6" i="15"/>
  <c r="AC10" i="15"/>
  <c r="AC8" i="15"/>
  <c r="AC11" i="15"/>
  <c r="R23" i="15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Q2" i="15"/>
  <c r="Y34" i="15"/>
  <c r="Y27" i="15"/>
  <c r="Y28" i="15"/>
  <c r="Y41" i="15"/>
  <c r="Y36" i="15"/>
  <c r="U32" i="15"/>
  <c r="U27" i="15"/>
  <c r="U34" i="15"/>
  <c r="Y25" i="15"/>
  <c r="Y23" i="15"/>
  <c r="Y42" i="15"/>
  <c r="Y32" i="15"/>
  <c r="Y40" i="15"/>
  <c r="U36" i="15"/>
  <c r="U33" i="15"/>
  <c r="U29" i="15"/>
  <c r="U38" i="15"/>
  <c r="Y24" i="15"/>
  <c r="U31" i="15"/>
  <c r="U37" i="15"/>
  <c r="U26" i="15"/>
  <c r="U43" i="15"/>
  <c r="U23" i="15"/>
  <c r="U24" i="15"/>
  <c r="U42" i="15"/>
  <c r="U40" i="15"/>
  <c r="U39" i="15"/>
  <c r="U30" i="15"/>
  <c r="U28" i="15"/>
  <c r="U25" i="15"/>
  <c r="U41" i="15"/>
  <c r="Y31" i="15"/>
  <c r="U35" i="15"/>
  <c r="Y26" i="15"/>
  <c r="Y29" i="15"/>
  <c r="Y38" i="15"/>
  <c r="Y33" i="15"/>
  <c r="Y35" i="15"/>
  <c r="Y43" i="15"/>
  <c r="Y39" i="15"/>
  <c r="Y37" i="15"/>
  <c r="Y30" i="15"/>
  <c r="W62" i="14" l="1"/>
  <c r="W98" i="14"/>
  <c r="W90" i="14"/>
  <c r="W67" i="14"/>
  <c r="W83" i="14"/>
  <c r="W53" i="14"/>
  <c r="W91" i="14"/>
  <c r="W52" i="14"/>
  <c r="W25" i="14"/>
  <c r="W82" i="14"/>
  <c r="W12" i="14"/>
  <c r="W92" i="14"/>
  <c r="W33" i="14"/>
  <c r="W37" i="14"/>
  <c r="W21" i="14"/>
  <c r="W24" i="14"/>
  <c r="W68" i="14"/>
  <c r="W22" i="14"/>
  <c r="W84" i="14"/>
  <c r="W80" i="14"/>
  <c r="W11" i="14"/>
  <c r="W60" i="14"/>
  <c r="W5" i="14"/>
  <c r="W93" i="14"/>
  <c r="W101" i="14"/>
  <c r="W97" i="14"/>
  <c r="W40" i="14"/>
  <c r="W79" i="14"/>
  <c r="W61" i="14"/>
  <c r="W31" i="14"/>
  <c r="W55" i="14"/>
  <c r="W77" i="14"/>
  <c r="W34" i="14"/>
  <c r="W26" i="14"/>
  <c r="W70" i="14"/>
  <c r="W54" i="14"/>
  <c r="W29" i="14"/>
  <c r="W27" i="14"/>
  <c r="W63" i="14"/>
  <c r="W87" i="14"/>
  <c r="W18" i="14"/>
  <c r="W42" i="14"/>
  <c r="W78" i="14"/>
  <c r="W73" i="14"/>
  <c r="W72" i="14"/>
  <c r="W99" i="14"/>
  <c r="W47" i="14"/>
  <c r="W71" i="14"/>
  <c r="W16" i="14"/>
  <c r="W15" i="14"/>
  <c r="W74" i="14"/>
  <c r="W20" i="14"/>
  <c r="W86" i="14"/>
  <c r="W35" i="14"/>
  <c r="W4" i="14"/>
  <c r="W57" i="14"/>
  <c r="W8" i="14"/>
  <c r="W49" i="14"/>
  <c r="W28" i="14"/>
  <c r="W94" i="14"/>
  <c r="W64" i="14"/>
  <c r="W48" i="14"/>
  <c r="W96" i="14"/>
  <c r="W9" i="14"/>
  <c r="W45" i="14"/>
  <c r="W44" i="14"/>
  <c r="W65" i="14"/>
  <c r="W76" i="14"/>
  <c r="W56" i="14"/>
  <c r="W69" i="14"/>
  <c r="W23" i="14"/>
  <c r="W81" i="14"/>
  <c r="W17" i="14"/>
  <c r="W14" i="14"/>
  <c r="W89" i="14"/>
  <c r="W13" i="14"/>
  <c r="W38" i="14"/>
  <c r="W100" i="14"/>
  <c r="W7" i="14"/>
  <c r="W43" i="14"/>
  <c r="W50" i="14"/>
  <c r="W10" i="14"/>
  <c r="W46" i="14"/>
  <c r="W88" i="14"/>
  <c r="W41" i="14"/>
  <c r="W51" i="14"/>
  <c r="W19" i="14"/>
  <c r="W39" i="14"/>
  <c r="W75" i="14"/>
  <c r="W85" i="14"/>
  <c r="W30" i="14"/>
  <c r="W66" i="14"/>
  <c r="W58" i="14"/>
  <c r="W102" i="14"/>
  <c r="W32" i="14"/>
  <c r="W6" i="14"/>
  <c r="W59" i="14"/>
  <c r="W95" i="14"/>
  <c r="W36" i="14"/>
  <c r="AD5" i="15"/>
  <c r="AD6" i="15" s="1"/>
  <c r="AD7" i="15" s="1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W3" i="14"/>
  <c r="AG15" i="15"/>
  <c r="AG4" i="15"/>
  <c r="AH4" i="15" s="1"/>
  <c r="AG7" i="15"/>
  <c r="AG13" i="15"/>
  <c r="AG20" i="15"/>
  <c r="AG9" i="15"/>
  <c r="AG6" i="15"/>
  <c r="AG5" i="15"/>
  <c r="AG12" i="15"/>
  <c r="AG18" i="15"/>
  <c r="AG17" i="15"/>
  <c r="AG19" i="15"/>
  <c r="AG22" i="15"/>
  <c r="AG8" i="15"/>
  <c r="AG11" i="15"/>
  <c r="AG14" i="15"/>
  <c r="AG16" i="15"/>
  <c r="AG10" i="15"/>
  <c r="AG21" i="15"/>
  <c r="Z23" i="15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Y2" i="15"/>
  <c r="V23" i="15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U2" i="15"/>
  <c r="AC39" i="15"/>
  <c r="AC40" i="15"/>
  <c r="AC23" i="15"/>
  <c r="AC30" i="15"/>
  <c r="AC32" i="15"/>
  <c r="AC24" i="15"/>
  <c r="AC27" i="15"/>
  <c r="AC42" i="15"/>
  <c r="AC25" i="15"/>
  <c r="AC33" i="15"/>
  <c r="AC37" i="15"/>
  <c r="AC29" i="15"/>
  <c r="AC36" i="15"/>
  <c r="AC41" i="15"/>
  <c r="AC34" i="15"/>
  <c r="AC43" i="15"/>
  <c r="AC26" i="15"/>
  <c r="AC38" i="15"/>
  <c r="AC31" i="15"/>
  <c r="AC35" i="15"/>
  <c r="AC28" i="15"/>
  <c r="Y59" i="14" l="1"/>
  <c r="AA59" i="14" s="1"/>
  <c r="Y58" i="14"/>
  <c r="AA58" i="14" s="1"/>
  <c r="Y75" i="14"/>
  <c r="AA75" i="14" s="1"/>
  <c r="Y41" i="14"/>
  <c r="AA41" i="14" s="1"/>
  <c r="Y50" i="14"/>
  <c r="AA50" i="14" s="1"/>
  <c r="Y38" i="14"/>
  <c r="AA38" i="14" s="1"/>
  <c r="Y23" i="14"/>
  <c r="AA23" i="14" s="1"/>
  <c r="Y65" i="14"/>
  <c r="AA65" i="14" s="1"/>
  <c r="Y96" i="14"/>
  <c r="AA96" i="14" s="1"/>
  <c r="Y28" i="14"/>
  <c r="AA28" i="14" s="1"/>
  <c r="Y4" i="14"/>
  <c r="AA4" i="14" s="1"/>
  <c r="Y74" i="14"/>
  <c r="AA74" i="14" s="1"/>
  <c r="Y47" i="14"/>
  <c r="AA47" i="14" s="1"/>
  <c r="Y78" i="14"/>
  <c r="AA78" i="14" s="1"/>
  <c r="Y63" i="14"/>
  <c r="AA63" i="14" s="1"/>
  <c r="Y34" i="14"/>
  <c r="AA34" i="14" s="1"/>
  <c r="Y40" i="14"/>
  <c r="AA40" i="14" s="1"/>
  <c r="Y5" i="14"/>
  <c r="AA5" i="14" s="1"/>
  <c r="Y84" i="14"/>
  <c r="AA84" i="14" s="1"/>
  <c r="Y21" i="14"/>
  <c r="AA21" i="14" s="1"/>
  <c r="Y33" i="14"/>
  <c r="AA33" i="14" s="1"/>
  <c r="Y12" i="14"/>
  <c r="AA12" i="14" s="1"/>
  <c r="Y25" i="14"/>
  <c r="AA25" i="14" s="1"/>
  <c r="Y91" i="14"/>
  <c r="AA91" i="14" s="1"/>
  <c r="Y83" i="14"/>
  <c r="AA83" i="14" s="1"/>
  <c r="Y62" i="14"/>
  <c r="AA62" i="14" s="1"/>
  <c r="Y3" i="14"/>
  <c r="AA3" i="14" s="1"/>
  <c r="Y95" i="14"/>
  <c r="AA95" i="14" s="1"/>
  <c r="Y6" i="14"/>
  <c r="AA6" i="14" s="1"/>
  <c r="Y102" i="14"/>
  <c r="AA102" i="14" s="1"/>
  <c r="Y66" i="14"/>
  <c r="AA66" i="14" s="1"/>
  <c r="Y85" i="14"/>
  <c r="AA85" i="14" s="1"/>
  <c r="Y39" i="14"/>
  <c r="AA39" i="14" s="1"/>
  <c r="Y51" i="14"/>
  <c r="AA51" i="14" s="1"/>
  <c r="Y88" i="14"/>
  <c r="AA88" i="14" s="1"/>
  <c r="Y10" i="14"/>
  <c r="AA10" i="14" s="1"/>
  <c r="Y43" i="14"/>
  <c r="AA43" i="14" s="1"/>
  <c r="Y100" i="14"/>
  <c r="AA100" i="14" s="1"/>
  <c r="Y13" i="14"/>
  <c r="AA13" i="14" s="1"/>
  <c r="Y14" i="14"/>
  <c r="AA14" i="14" s="1"/>
  <c r="Y81" i="14"/>
  <c r="AA81" i="14" s="1"/>
  <c r="Y69" i="14"/>
  <c r="AA69" i="14" s="1"/>
  <c r="Y76" i="14"/>
  <c r="AA76" i="14" s="1"/>
  <c r="Y44" i="14"/>
  <c r="AA44" i="14" s="1"/>
  <c r="Y9" i="14"/>
  <c r="AA9" i="14" s="1"/>
  <c r="Y48" i="14"/>
  <c r="AA48" i="14" s="1"/>
  <c r="Y94" i="14"/>
  <c r="AA94" i="14" s="1"/>
  <c r="Y49" i="14"/>
  <c r="AA49" i="14" s="1"/>
  <c r="Y57" i="14"/>
  <c r="AA57" i="14" s="1"/>
  <c r="Y35" i="14"/>
  <c r="AA35" i="14" s="1"/>
  <c r="Y20" i="14"/>
  <c r="AA20" i="14" s="1"/>
  <c r="Y15" i="14"/>
  <c r="AA15" i="14" s="1"/>
  <c r="Y71" i="14"/>
  <c r="AA71" i="14" s="1"/>
  <c r="Y99" i="14"/>
  <c r="AA99" i="14" s="1"/>
  <c r="Y73" i="14"/>
  <c r="AA73" i="14" s="1"/>
  <c r="Y42" i="14"/>
  <c r="AA42" i="14" s="1"/>
  <c r="Y87" i="14"/>
  <c r="AA87" i="14" s="1"/>
  <c r="Y27" i="14"/>
  <c r="AA27" i="14" s="1"/>
  <c r="Y54" i="14"/>
  <c r="AA54" i="14" s="1"/>
  <c r="Y26" i="14"/>
  <c r="AA26" i="14" s="1"/>
  <c r="Y77" i="14"/>
  <c r="AA77" i="14" s="1"/>
  <c r="Y31" i="14"/>
  <c r="AA31" i="14" s="1"/>
  <c r="Y79" i="14"/>
  <c r="AA79" i="14" s="1"/>
  <c r="Y97" i="14"/>
  <c r="AA97" i="14" s="1"/>
  <c r="Y93" i="14"/>
  <c r="AA93" i="14" s="1"/>
  <c r="Y60" i="14"/>
  <c r="AA60" i="14" s="1"/>
  <c r="Y80" i="14"/>
  <c r="AA80" i="14" s="1"/>
  <c r="Y22" i="14"/>
  <c r="AA22" i="14" s="1"/>
  <c r="Y24" i="14"/>
  <c r="AA24" i="14" s="1"/>
  <c r="Y37" i="14"/>
  <c r="AA37" i="14" s="1"/>
  <c r="Y92" i="14"/>
  <c r="AA92" i="14" s="1"/>
  <c r="Y82" i="14"/>
  <c r="AA82" i="14" s="1"/>
  <c r="Y52" i="14"/>
  <c r="AA52" i="14" s="1"/>
  <c r="Y53" i="14"/>
  <c r="AA53" i="14" s="1"/>
  <c r="Y67" i="14"/>
  <c r="AA67" i="14" s="1"/>
  <c r="Y98" i="14"/>
  <c r="AA98" i="14" s="1"/>
  <c r="Y36" i="14"/>
  <c r="AA36" i="14" s="1"/>
  <c r="Y32" i="14"/>
  <c r="AA32" i="14" s="1"/>
  <c r="Y30" i="14"/>
  <c r="AA30" i="14" s="1"/>
  <c r="Y19" i="14"/>
  <c r="AA19" i="14" s="1"/>
  <c r="Y46" i="14"/>
  <c r="AA46" i="14" s="1"/>
  <c r="Y7" i="14"/>
  <c r="AA7" i="14" s="1"/>
  <c r="Y89" i="14"/>
  <c r="AA89" i="14" s="1"/>
  <c r="Y17" i="14"/>
  <c r="AA17" i="14" s="1"/>
  <c r="Y56" i="14"/>
  <c r="AA56" i="14" s="1"/>
  <c r="Y45" i="14"/>
  <c r="AA45" i="14" s="1"/>
  <c r="Y64" i="14"/>
  <c r="AA64" i="14" s="1"/>
  <c r="Y8" i="14"/>
  <c r="AA8" i="14" s="1"/>
  <c r="Y86" i="14"/>
  <c r="AA86" i="14" s="1"/>
  <c r="Y16" i="14"/>
  <c r="AA16" i="14" s="1"/>
  <c r="Y72" i="14"/>
  <c r="AA72" i="14" s="1"/>
  <c r="Y18" i="14"/>
  <c r="AA18" i="14" s="1"/>
  <c r="Y29" i="14"/>
  <c r="AA29" i="14" s="1"/>
  <c r="Y70" i="14"/>
  <c r="AA70" i="14" s="1"/>
  <c r="Y55" i="14"/>
  <c r="AA55" i="14" s="1"/>
  <c r="Y61" i="14"/>
  <c r="AA61" i="14" s="1"/>
  <c r="Y101" i="14"/>
  <c r="AA101" i="14" s="1"/>
  <c r="Y11" i="14"/>
  <c r="AA11" i="14" s="1"/>
  <c r="Y68" i="14"/>
  <c r="AA68" i="14" s="1"/>
  <c r="Y90" i="14"/>
  <c r="AA90" i="14" s="1"/>
  <c r="AH5" i="15"/>
  <c r="AH6" i="15" s="1"/>
  <c r="AH7" i="15" s="1"/>
  <c r="AH8" i="15" s="1"/>
  <c r="AH9" i="15" s="1"/>
  <c r="AH10" i="15" s="1"/>
  <c r="AH11" i="15" s="1"/>
  <c r="AH12" i="15" s="1"/>
  <c r="AH13" i="15" s="1"/>
  <c r="AH14" i="15" s="1"/>
  <c r="AH15" i="15" s="1"/>
  <c r="AH16" i="15" s="1"/>
  <c r="AH17" i="15" s="1"/>
  <c r="AH18" i="15" s="1"/>
  <c r="AH19" i="15" s="1"/>
  <c r="AH20" i="15" s="1"/>
  <c r="AH21" i="15" s="1"/>
  <c r="AH22" i="15" s="1"/>
  <c r="AK7" i="15"/>
  <c r="AK18" i="15"/>
  <c r="AK15" i="15"/>
  <c r="AK12" i="15"/>
  <c r="AK9" i="15"/>
  <c r="AK13" i="15"/>
  <c r="AK22" i="15"/>
  <c r="AK5" i="15"/>
  <c r="AK17" i="15"/>
  <c r="AK19" i="15"/>
  <c r="AK20" i="15"/>
  <c r="AK4" i="15"/>
  <c r="AK11" i="15"/>
  <c r="AK6" i="15"/>
  <c r="AK16" i="15"/>
  <c r="AK10" i="15"/>
  <c r="AK14" i="15"/>
  <c r="AK21" i="15"/>
  <c r="AK8" i="15"/>
  <c r="AK23" i="15"/>
  <c r="AK30" i="15"/>
  <c r="AK29" i="15"/>
  <c r="AK38" i="15"/>
  <c r="AK41" i="15"/>
  <c r="AK43" i="15"/>
  <c r="AK34" i="15"/>
  <c r="AK24" i="15"/>
  <c r="AK37" i="15"/>
  <c r="AK26" i="15"/>
  <c r="AK42" i="15"/>
  <c r="AK27" i="15"/>
  <c r="AK33" i="15"/>
  <c r="AK35" i="15"/>
  <c r="AK31" i="15"/>
  <c r="AK40" i="15"/>
  <c r="AK32" i="15"/>
  <c r="AK36" i="15"/>
  <c r="AK28" i="15"/>
  <c r="AK25" i="15"/>
  <c r="AK39" i="15"/>
  <c r="AD23" i="15"/>
  <c r="AD24" i="15" s="1"/>
  <c r="AD25" i="15" s="1"/>
  <c r="AD26" i="15" s="1"/>
  <c r="AD27" i="15" s="1"/>
  <c r="AD28" i="15" s="1"/>
  <c r="AD29" i="15" s="1"/>
  <c r="AD30" i="15" s="1"/>
  <c r="AD31" i="15" s="1"/>
  <c r="AD32" i="15" s="1"/>
  <c r="AD33" i="15" s="1"/>
  <c r="AD34" i="15" s="1"/>
  <c r="AD35" i="15" s="1"/>
  <c r="AD36" i="15" s="1"/>
  <c r="AD37" i="15" s="1"/>
  <c r="AD38" i="15" s="1"/>
  <c r="AD39" i="15" s="1"/>
  <c r="AD40" i="15" s="1"/>
  <c r="AD41" i="15" s="1"/>
  <c r="AD42" i="15" s="1"/>
  <c r="AD43" i="15" s="1"/>
  <c r="AC2" i="15"/>
  <c r="AG34" i="15"/>
  <c r="AG25" i="15"/>
  <c r="AG31" i="15"/>
  <c r="AG43" i="15"/>
  <c r="AG36" i="15"/>
  <c r="AG27" i="15"/>
  <c r="AG26" i="15"/>
  <c r="AG37" i="15"/>
  <c r="AG38" i="15"/>
  <c r="AG23" i="15"/>
  <c r="AG28" i="15"/>
  <c r="AG30" i="15"/>
  <c r="AG24" i="15"/>
  <c r="AG35" i="15"/>
  <c r="AG29" i="15"/>
  <c r="AG40" i="15"/>
  <c r="AG39" i="15"/>
  <c r="AG33" i="15"/>
  <c r="AG32" i="15"/>
  <c r="AG41" i="15"/>
  <c r="AG42" i="15"/>
  <c r="AL4" i="15" l="1"/>
  <c r="AK2" i="15"/>
  <c r="AH23" i="15"/>
  <c r="AH24" i="15" s="1"/>
  <c r="AH25" i="15" s="1"/>
  <c r="AH26" i="15" s="1"/>
  <c r="AH27" i="15" s="1"/>
  <c r="AH28" i="15" s="1"/>
  <c r="AH29" i="15" s="1"/>
  <c r="AH30" i="15" s="1"/>
  <c r="AH31" i="15" s="1"/>
  <c r="AH32" i="15" s="1"/>
  <c r="AH33" i="15" s="1"/>
  <c r="AH34" i="15" s="1"/>
  <c r="AH35" i="15" s="1"/>
  <c r="AH36" i="15" s="1"/>
  <c r="AH37" i="15" s="1"/>
  <c r="AH38" i="15" s="1"/>
  <c r="AH39" i="15" s="1"/>
  <c r="AH40" i="15" s="1"/>
  <c r="AH41" i="15" s="1"/>
  <c r="AH42" i="15" s="1"/>
  <c r="AH43" i="15" s="1"/>
  <c r="AG2" i="15"/>
  <c r="AL5" i="15" l="1"/>
  <c r="AL6" i="15" s="1"/>
  <c r="AL7" i="15" s="1"/>
  <c r="AL8" i="15" s="1"/>
  <c r="AL9" i="15" s="1"/>
  <c r="AL10" i="15" s="1"/>
  <c r="AL11" i="15" s="1"/>
  <c r="AL12" i="15" s="1"/>
  <c r="AL13" i="15" s="1"/>
  <c r="AL14" i="15" s="1"/>
  <c r="AL15" i="15" s="1"/>
  <c r="AL16" i="15" s="1"/>
  <c r="AL17" i="15" s="1"/>
  <c r="AL18" i="15" s="1"/>
  <c r="AL19" i="15" s="1"/>
  <c r="AL20" i="15" s="1"/>
  <c r="AL21" i="15" s="1"/>
  <c r="AL22" i="15" s="1"/>
  <c r="AL23" i="15" s="1"/>
  <c r="AL24" i="15" s="1"/>
  <c r="AL25" i="15" s="1"/>
  <c r="AL26" i="15" s="1"/>
  <c r="AL27" i="15" s="1"/>
  <c r="AL28" i="15" s="1"/>
  <c r="AL29" i="15" s="1"/>
  <c r="AL30" i="15" s="1"/>
  <c r="AL31" i="15" s="1"/>
  <c r="AL32" i="15" s="1"/>
  <c r="AL33" i="15" s="1"/>
  <c r="AL34" i="15" s="1"/>
  <c r="AL35" i="15" s="1"/>
  <c r="AL36" i="15" s="1"/>
  <c r="AL37" i="15" s="1"/>
  <c r="AL38" i="15" s="1"/>
  <c r="AL39" i="15" s="1"/>
  <c r="AL40" i="15" s="1"/>
  <c r="AL41" i="15" s="1"/>
  <c r="AL42" i="15" s="1"/>
  <c r="AL43" i="15" s="1"/>
</calcChain>
</file>

<file path=xl/sharedStrings.xml><?xml version="1.0" encoding="utf-8"?>
<sst xmlns="http://schemas.openxmlformats.org/spreadsheetml/2006/main" count="634" uniqueCount="223">
  <si>
    <t>ID</t>
  </si>
  <si>
    <t>Expected Duration Estimate</t>
  </si>
  <si>
    <t>SiteID</t>
  </si>
  <si>
    <t>Region</t>
  </si>
  <si>
    <t>North</t>
  </si>
  <si>
    <t>Center</t>
  </si>
  <si>
    <t>South</t>
  </si>
  <si>
    <t>District</t>
  </si>
  <si>
    <t>MTY</t>
  </si>
  <si>
    <t>ZAC</t>
  </si>
  <si>
    <t>GTO</t>
  </si>
  <si>
    <t>QRO</t>
  </si>
  <si>
    <t>VER</t>
  </si>
  <si>
    <t>CHI</t>
  </si>
  <si>
    <t>MACRO</t>
  </si>
  <si>
    <t>MINI</t>
  </si>
  <si>
    <t>SMALL</t>
  </si>
  <si>
    <t>SiteConfig</t>
  </si>
  <si>
    <t>TowerCo</t>
  </si>
  <si>
    <t>SuperTowers</t>
  </si>
  <si>
    <t>PremiumTowers</t>
  </si>
  <si>
    <t>NaaS Owned</t>
  </si>
  <si>
    <t>NeatTowers</t>
  </si>
  <si>
    <t>TowerID</t>
  </si>
  <si>
    <t>ST0014</t>
  </si>
  <si>
    <t>PT001211</t>
  </si>
  <si>
    <t>T00001</t>
  </si>
  <si>
    <t>T00013</t>
  </si>
  <si>
    <t>NT0041</t>
  </si>
  <si>
    <t>NT0111</t>
  </si>
  <si>
    <t>Remark</t>
  </si>
  <si>
    <t>Week</t>
  </si>
  <si>
    <t>Year</t>
  </si>
  <si>
    <t>StartDate</t>
  </si>
  <si>
    <t>EndDate</t>
  </si>
  <si>
    <t>SiteInOperations_BL</t>
  </si>
  <si>
    <t>SiteInOperations_AC</t>
  </si>
  <si>
    <t>SiteInOperations_BL(SUM)</t>
  </si>
  <si>
    <t>SiteInOperations_AC(SUM)</t>
  </si>
  <si>
    <t>Schedule Baseline</t>
  </si>
  <si>
    <t>Site-accumulates: baseline vs actual. The closer the lines, the better the performance approximates to the plan.</t>
  </si>
  <si>
    <t>SiteInOperations Baseline vs Actual</t>
  </si>
  <si>
    <t>Schedule Actual</t>
  </si>
  <si>
    <t>Deployment Schedule Visuals</t>
  </si>
  <si>
    <t>Deployment Tracking Summary</t>
  </si>
  <si>
    <t>Site-accumulates per milestone, by week</t>
  </si>
  <si>
    <t>E2E_Site_AC</t>
  </si>
  <si>
    <t>E2E_Site_BL</t>
  </si>
  <si>
    <t>E2E_Site_deltaT</t>
  </si>
  <si>
    <t>ST0524</t>
  </si>
  <si>
    <t>PT044331</t>
  </si>
  <si>
    <t>T01110</t>
  </si>
  <si>
    <t>T00054</t>
  </si>
  <si>
    <t>ST0756</t>
  </si>
  <si>
    <t>PT00984</t>
  </si>
  <si>
    <t>T00612</t>
  </si>
  <si>
    <t>T00803</t>
  </si>
  <si>
    <t>NT00454</t>
  </si>
  <si>
    <t>ST3123</t>
  </si>
  <si>
    <t>PT99231</t>
  </si>
  <si>
    <t>t1_TechnicalSiteSurveyBL</t>
  </si>
  <si>
    <t>t2_SiteEngineeringDocumentBL</t>
  </si>
  <si>
    <t>t3_SiteConstructionWorkOrderBL</t>
  </si>
  <si>
    <t>t4_CivilWorksBL</t>
  </si>
  <si>
    <t>t5_MechanicalWorksBL</t>
  </si>
  <si>
    <t>t6_ElectricalWorksBL</t>
  </si>
  <si>
    <t>t7_ConstructionAcceptanceBL</t>
  </si>
  <si>
    <t>t8_ReadyForInstallationBL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</si>
  <si>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</si>
  <si>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</si>
  <si>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</si>
  <si>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</si>
  <si>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</si>
  <si>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</si>
  <si>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</si>
  <si>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</si>
  <si>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</si>
  <si>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</si>
  <si>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</si>
  <si>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</si>
  <si>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</si>
  <si>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</si>
  <si>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</si>
  <si>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</si>
  <si>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Site17</t>
  </si>
  <si>
    <t>Site18</t>
  </si>
  <si>
    <t>Site19</t>
  </si>
  <si>
    <t>Site20</t>
  </si>
  <si>
    <t>Site21</t>
  </si>
  <si>
    <t>Site22</t>
  </si>
  <si>
    <t>Site23</t>
  </si>
  <si>
    <t>Site24</t>
  </si>
  <si>
    <t>Site25</t>
  </si>
  <si>
    <t>Site26</t>
  </si>
  <si>
    <t>Site27</t>
  </si>
  <si>
    <t>Site28</t>
  </si>
  <si>
    <t>Site29</t>
  </si>
  <si>
    <t>Site30</t>
  </si>
  <si>
    <t>Site31</t>
  </si>
  <si>
    <t>Site32</t>
  </si>
  <si>
    <t>Site33</t>
  </si>
  <si>
    <t>Site34</t>
  </si>
  <si>
    <t>Site35</t>
  </si>
  <si>
    <t>Site36</t>
  </si>
  <si>
    <t>Site37</t>
  </si>
  <si>
    <t>Site38</t>
  </si>
  <si>
    <t>Site39</t>
  </si>
  <si>
    <t>Site40</t>
  </si>
  <si>
    <t>Site41</t>
  </si>
  <si>
    <t>Site42</t>
  </si>
  <si>
    <t>Site43</t>
  </si>
  <si>
    <t>Site44</t>
  </si>
  <si>
    <t>Site45</t>
  </si>
  <si>
    <t>Site46</t>
  </si>
  <si>
    <t>Site47</t>
  </si>
  <si>
    <t>Site48</t>
  </si>
  <si>
    <t>Site49</t>
  </si>
  <si>
    <t>Site50</t>
  </si>
  <si>
    <t>Site51</t>
  </si>
  <si>
    <t>Site52</t>
  </si>
  <si>
    <t>Site53</t>
  </si>
  <si>
    <t>Site54</t>
  </si>
  <si>
    <t>Site55</t>
  </si>
  <si>
    <t>Site56</t>
  </si>
  <si>
    <t>Site57</t>
  </si>
  <si>
    <t>Site58</t>
  </si>
  <si>
    <t>Site59</t>
  </si>
  <si>
    <t>Site60</t>
  </si>
  <si>
    <t>Site61</t>
  </si>
  <si>
    <t>Site62</t>
  </si>
  <si>
    <t>Site63</t>
  </si>
  <si>
    <t>Site64</t>
  </si>
  <si>
    <t>Site65</t>
  </si>
  <si>
    <t>Site66</t>
  </si>
  <si>
    <t>Site67</t>
  </si>
  <si>
    <t>Site68</t>
  </si>
  <si>
    <t>Site69</t>
  </si>
  <si>
    <t>Site70</t>
  </si>
  <si>
    <t>Site71</t>
  </si>
  <si>
    <t>Site72</t>
  </si>
  <si>
    <t>Site73</t>
  </si>
  <si>
    <t>Site74</t>
  </si>
  <si>
    <t>Site75</t>
  </si>
  <si>
    <t>Site76</t>
  </si>
  <si>
    <t>Site77</t>
  </si>
  <si>
    <t>Site78</t>
  </si>
  <si>
    <t>Site79</t>
  </si>
  <si>
    <t>Site80</t>
  </si>
  <si>
    <t>Site81</t>
  </si>
  <si>
    <t>Site82</t>
  </si>
  <si>
    <t>Site83</t>
  </si>
  <si>
    <t>Site84</t>
  </si>
  <si>
    <t>Site85</t>
  </si>
  <si>
    <t>Site86</t>
  </si>
  <si>
    <t>Site87</t>
  </si>
  <si>
    <t>Site88</t>
  </si>
  <si>
    <t>Site89</t>
  </si>
  <si>
    <t>Site90</t>
  </si>
  <si>
    <t>Site91</t>
  </si>
  <si>
    <t>Site92</t>
  </si>
  <si>
    <t>Site93</t>
  </si>
  <si>
    <t>Site94</t>
  </si>
  <si>
    <t>Site95</t>
  </si>
  <si>
    <t>Site96</t>
  </si>
  <si>
    <t>Site97</t>
  </si>
  <si>
    <t>Site98</t>
  </si>
  <si>
    <t>Site99</t>
  </si>
  <si>
    <t>Site100</t>
  </si>
  <si>
    <t>TechnicalSiteSurvey_BL</t>
  </si>
  <si>
    <t>TechnicalSiteSurvey_AC</t>
  </si>
  <si>
    <t>SiteEngineeringDocument_BL</t>
  </si>
  <si>
    <t>SiteEngineeringDocument_AC</t>
  </si>
  <si>
    <t>SiteConstructionWorkOrder_BL</t>
  </si>
  <si>
    <t>SiteConstructionWorkOrder_AC</t>
  </si>
  <si>
    <t>CivilWorks_BL</t>
  </si>
  <si>
    <t>CivilWorks_AC</t>
  </si>
  <si>
    <t>MechanicalWorks_BL</t>
  </si>
  <si>
    <t>MechanicalWorks_AC</t>
  </si>
  <si>
    <t>ElectricalWorks_BL</t>
  </si>
  <si>
    <t>ElectricalWorks_AC</t>
  </si>
  <si>
    <t>ConstructionAcceptance_BL</t>
  </si>
  <si>
    <t>ConstructionAcceptance_AC</t>
  </si>
  <si>
    <t>ReadyForInstallation_BL</t>
  </si>
  <si>
    <t>ReadyForInstallation_AC</t>
  </si>
  <si>
    <t>TechnicalSiteSurvey_BL(SUM)</t>
  </si>
  <si>
    <t>TechnicalSiteSurvey_AC(SUM)</t>
  </si>
  <si>
    <t>SiteEngineeringDocument_BL(SUM)</t>
  </si>
  <si>
    <t>SiteEngineeringDocument_AC(SUM)</t>
  </si>
  <si>
    <t>SiteConstructionWorkOrder_BL(SUM)</t>
  </si>
  <si>
    <t>SiteConstructionWorkOrder_AC(SUM)</t>
  </si>
  <si>
    <t>CivilWorks_BL(SUM)</t>
  </si>
  <si>
    <t>CivilWorks_AC(SUM)</t>
  </si>
  <si>
    <t>MechanicalWorks_BL(SUM)</t>
  </si>
  <si>
    <t>MechanicalWorks_AC(SUM)</t>
  </si>
  <si>
    <t>ElectricalWorks_BL(SUM)</t>
  </si>
  <si>
    <t>ElectricalWorks_AC(SUM)</t>
  </si>
  <si>
    <t>ConstructionAcceptance_BL(SUM)</t>
  </si>
  <si>
    <t>ConstructionAcceptance_AC(SUM)</t>
  </si>
  <si>
    <t>ReadyForInstallation_BL(SUM)</t>
  </si>
  <si>
    <t>ReadyForInstallation_AC(SUM)</t>
  </si>
  <si>
    <t>Site Construction Tracking template</t>
  </si>
  <si>
    <r>
      <t xml:space="preserve">Date Prepared: </t>
    </r>
    <r>
      <rPr>
        <b/>
        <sz val="11"/>
        <color theme="1"/>
        <rFont val="Calibri"/>
        <family val="2"/>
        <scheme val="minor"/>
      </rPr>
      <t>May 27th, 2020</t>
    </r>
  </si>
  <si>
    <t>Notes:</t>
  </si>
  <si>
    <t>BL = Baseline</t>
  </si>
  <si>
    <t>AC = Actual</t>
  </si>
  <si>
    <t>3. Summary Tracking Sheet and Schedule Visuals sheet are automatically completed with data from Site Tracking sheet</t>
  </si>
  <si>
    <t>SITE CONSTRUCTION MILESTONES</t>
  </si>
  <si>
    <t>TechnicalSiteSurvey Baseline vs Actual</t>
  </si>
  <si>
    <t>SiteEngineeringDocument Baseline vs Actual</t>
  </si>
  <si>
    <t>SiteConstructionWorkOrder Baseline vs Actual</t>
  </si>
  <si>
    <t>CivilWorks Baseline vs Actual</t>
  </si>
  <si>
    <t>MechanicalWorks Baseline vs Actual</t>
  </si>
  <si>
    <t>ElectricalWorks Baseline vs Actual</t>
  </si>
  <si>
    <t>ConstructionAcceptance Baseline vs Actual</t>
  </si>
  <si>
    <t>ReadyForInstallation Baseline vs Actual</t>
  </si>
  <si>
    <t>t9_SiteInOperationsBL</t>
  </si>
  <si>
    <r>
      <t xml:space="preserve">Project Title: </t>
    </r>
    <r>
      <rPr>
        <b/>
        <sz val="11"/>
        <color theme="1"/>
        <rFont val="Calibri"/>
        <family val="2"/>
        <scheme val="minor"/>
      </rPr>
      <t>Site Construction Project</t>
    </r>
  </si>
  <si>
    <t>Instructions:</t>
  </si>
  <si>
    <t>Construction Tracking per site</t>
  </si>
  <si>
    <t>1. 9 Milestones are considered as indicated in Milestones sheet (NaaS Operator can adjust "Expected Duration Estimate" to automatically update Baseline Values in the Site Tracking Sheet)</t>
  </si>
  <si>
    <t>2. NaaS Operator utilizes Site Tracking Sheet to track dates for Site Construction Milestones (only Actual Dates need to be updated)</t>
  </si>
  <si>
    <t>&lt;Release Date&gt;</t>
  </si>
  <si>
    <t>Site Construction Milestones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</si>
</sst>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\-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32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8" xfId="0" applyBorder="1"/>
    <xf numFmtId="14" fontId="0" fillId="0" borderId="0" xfId="0" applyNumberFormat="1"/>
    <xf numFmtId="0" fontId="7" fillId="2" borderId="4" xfId="0" applyFont="1" applyFill="1" applyBorder="1"/>
    <xf numFmtId="0" fontId="5" fillId="2" borderId="5" xfId="0" applyFont="1" applyFill="1" applyBorder="1" applyAlignment="1">
      <alignment vertical="center"/>
    </xf>
    <xf numFmtId="0" fontId="7" fillId="2" borderId="5" xfId="0" applyFont="1" applyFill="1" applyBorder="1"/>
    <xf numFmtId="0" fontId="7" fillId="2" borderId="6" xfId="0" applyFont="1" applyFill="1" applyBorder="1"/>
    <xf numFmtId="0" fontId="8" fillId="0" borderId="0" xfId="0" applyFont="1" applyBorder="1"/>
    <xf numFmtId="2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0" fillId="0" borderId="0" xfId="0" applyBorder="1" applyAlignment="1">
      <alignment wrapText="1"/>
    </xf>
    <xf numFmtId="0" fontId="0" fillId="0" borderId="2" xfId="0" applyNumberFormat="1" applyBorder="1"/>
    <xf numFmtId="0" fontId="7" fillId="4" borderId="0" xfId="1" applyFont="1" applyFill="1"/>
    <xf numFmtId="0" fontId="9" fillId="0" borderId="0" xfId="1"/>
    <xf numFmtId="0" fontId="10" fillId="4" borderId="0" xfId="1" applyFont="1" applyFill="1" applyAlignment="1">
      <alignment horizontal="left"/>
    </xf>
    <xf numFmtId="0" fontId="11" fillId="4" borderId="0" xfId="1" applyFont="1" applyFill="1" applyAlignment="1">
      <alignment horizontal="left"/>
    </xf>
    <xf numFmtId="0" fontId="13" fillId="4" borderId="0" xfId="2" applyFont="1" applyFill="1" applyAlignment="1">
      <alignment horizontal="left" vertical="center"/>
    </xf>
    <xf numFmtId="17" fontId="14" fillId="4" borderId="0" xfId="1" quotePrefix="1" applyNumberFormat="1" applyFont="1" applyFill="1"/>
    <xf numFmtId="0" fontId="5" fillId="4" borderId="0" xfId="0" applyFont="1" applyFill="1"/>
    <xf numFmtId="0" fontId="0" fillId="4" borderId="0" xfId="0" applyFill="1"/>
    <xf numFmtId="0" fontId="4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</cellXfs>
  <cellStyles count="3">
    <cellStyle name="Normal" xfId="0" builtinId="0"/>
    <cellStyle name="Normal 2 2" xfId="1"/>
    <cellStyle name="Normal 2 2 2" xfId="2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2" formatCode="0.00"/>
    </dxf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65" formatCode="m/d/yyyy"/>
    </dxf>
    <dxf>
      <numFmt numFmtId="19" formatCode="dd/mm/yyyy"/>
    </dxf>
    <dxf>
      <numFmt numFmtId="165" formatCode="m/d/yyyy"/>
    </dxf>
    <dxf>
      <numFmt numFmtId="165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Tracking Sheet'!$F$3</c:f>
              <c:strCache>
                <c:ptCount val="1"/>
                <c:pt idx="0">
                  <c:v>TechnicalSiteSurvey_BL(SUM)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Sheet'!$F$4:$F$43</c15:sqref>
                  </c15:fullRef>
                </c:ext>
              </c:extLst>
              <c:f>'Summary Tracking Sheet'!$F$23:$F$40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38</c:v>
                </c:pt>
                <c:pt idx="6">
                  <c:v>51</c:v>
                </c:pt>
                <c:pt idx="7">
                  <c:v>67</c:v>
                </c:pt>
                <c:pt idx="8">
                  <c:v>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44E9-4450-9DE5-8F75B9AED852}"/>
            </c:ext>
          </c:extLst>
        </c:ser>
        <c:ser>
          <c:idx val="0"/>
          <c:order val="1"/>
          <c:tx>
            <c:strRef>
              <c:f>'Summary Tracking Sheet'!$H$3</c:f>
              <c:strCache>
                <c:ptCount val="1"/>
                <c:pt idx="0">
                  <c:v>TechnicalSiteSurvey_AC(SUM)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Sheet'!$H$4:$H$43</c15:sqref>
                  </c15:fullRef>
                </c:ext>
              </c:extLst>
              <c:f>'Summary Tracking Sheet'!$H$23:$H$40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40</c:v>
                </c:pt>
                <c:pt idx="7">
                  <c:v>66</c:v>
                </c:pt>
                <c:pt idx="8">
                  <c:v>85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44E9-4450-9DE5-8F75B9AE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58912"/>
        <c:axId val="3090546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4E9-4450-9DE5-8F75B9AED8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44E9-4450-9DE5-8F75B9AED8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4E9-4450-9DE5-8F75B9AED8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44E9-4450-9DE5-8F75B9AED8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44E9-4450-9DE5-8F75B9AED8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44E9-4450-9DE5-8F75B9AED8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44E9-4450-9DE5-8F75B9AED8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44E9-4450-9DE5-8F75B9AED8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44E9-4450-9DE5-8F75B9AED85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44E9-4450-9DE5-8F75B9AED85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4E9-4450-9DE5-8F75B9AED85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44E9-4450-9DE5-8F75B9AED85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44E9-4450-9DE5-8F75B9AED85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44E9-4450-9DE5-8F75B9AED85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44E9-4450-9DE5-8F75B9AED85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44E9-4450-9DE5-8F75B9AED852}"/>
                  </c:ext>
                </c:extLst>
              </c15:ser>
            </c15:filteredLineSeries>
          </c:ext>
        </c:extLst>
      </c:lineChart>
      <c:catAx>
        <c:axId val="30905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054600"/>
        <c:crosses val="autoZero"/>
        <c:auto val="1"/>
        <c:lblAlgn val="ctr"/>
        <c:lblOffset val="100"/>
        <c:noMultiLvlLbl val="0"/>
      </c:catAx>
      <c:valAx>
        <c:axId val="3090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05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'Summary Tracking Sheet'!$AL$3</c:f>
              <c:strCache>
                <c:ptCount val="1"/>
                <c:pt idx="0">
                  <c:v>SiteInOperations_BL(SUM)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Sheet'!$AL$4:$AL$43</c15:sqref>
                  </c15:fullRef>
                </c:ext>
              </c:extLst>
              <c:f>'Summary Tracking Sheet'!$AL$23:$AL$40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26</c:v>
                </c:pt>
                <c:pt idx="16">
                  <c:v>38</c:v>
                </c:pt>
                <c:pt idx="17">
                  <c:v>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979-4FB6-92BA-364EAA151EAA}"/>
            </c:ext>
          </c:extLst>
        </c:ser>
        <c:ser>
          <c:idx val="17"/>
          <c:order val="17"/>
          <c:tx>
            <c:strRef>
              <c:f>'Summary Tracking Sheet'!$AN$3</c:f>
              <c:strCache>
                <c:ptCount val="1"/>
                <c:pt idx="0">
                  <c:v>SiteInOperations_AC(SUM)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Sheet'!$AN$4:$AN$43</c15:sqref>
                  </c15:fullRef>
                </c:ext>
              </c:extLst>
              <c:f>'Summary Tracking Sheet'!$AN$23:$AN$40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64</c:v>
                </c:pt>
                <c:pt idx="15">
                  <c:v>83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979-4FB6-92BA-364EAA15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7608"/>
        <c:axId val="4580511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979-4FB6-92BA-364EAA151EA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979-4FB6-92BA-364EAA151E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979-4FB6-92BA-364EAA15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979-4FB6-92BA-364EAA15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0979-4FB6-92BA-364EAA15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979-4FB6-92BA-364EAA15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979-4FB6-92BA-364EAA15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979-4FB6-92BA-364EAA151E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979-4FB6-92BA-364EAA15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979-4FB6-92BA-364EAA15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0979-4FB6-92BA-364EAA15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0979-4FB6-92BA-364EAA151E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0979-4FB6-92BA-364EAA151EA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0979-4FB6-92BA-364EAA151EA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0979-4FB6-92BA-364EAA151EA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979-4FB6-92BA-364EAA151EAA}"/>
                  </c:ext>
                </c:extLst>
              </c15:ser>
            </c15:filteredLineSeries>
          </c:ext>
        </c:extLst>
      </c:lineChart>
      <c:catAx>
        <c:axId val="45804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051136"/>
        <c:crosses val="autoZero"/>
        <c:auto val="1"/>
        <c:lblAlgn val="ctr"/>
        <c:lblOffset val="100"/>
        <c:noMultiLvlLbl val="0"/>
      </c:catAx>
      <c:valAx>
        <c:axId val="4580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047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'Summary Tracking Sheet'!$H$3</c:f>
              <c:strCache>
                <c:ptCount val="1"/>
                <c:pt idx="0">
                  <c:v>TechnicalSiteSurvey_AC(SUM)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Sheet'!$H$4:$H$43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16</c:v>
                </c:pt>
                <c:pt idx="24">
                  <c:v>27</c:v>
                </c:pt>
                <c:pt idx="25">
                  <c:v>40</c:v>
                </c:pt>
                <c:pt idx="26">
                  <c:v>66</c:v>
                </c:pt>
                <c:pt idx="27">
                  <c:v>85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9-C391-44FF-8DA5-C515E438C236}"/>
            </c:ext>
          </c:extLst>
        </c:ser>
        <c:ser>
          <c:idx val="3"/>
          <c:order val="3"/>
          <c:tx>
            <c:strRef>
              <c:f>'Summary Tracking Sheet'!$L$3</c:f>
              <c:strCache>
                <c:ptCount val="1"/>
                <c:pt idx="0">
                  <c:v>SiteEngineeringDocument_AC(SUM)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Sheet'!$L$4:$L$43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9</c:v>
                </c:pt>
                <c:pt idx="25">
                  <c:v>18</c:v>
                </c:pt>
                <c:pt idx="26">
                  <c:v>30</c:v>
                </c:pt>
                <c:pt idx="27">
                  <c:v>47</c:v>
                </c:pt>
                <c:pt idx="28">
                  <c:v>67</c:v>
                </c:pt>
                <c:pt idx="29">
                  <c:v>86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A-C391-44FF-8DA5-C515E438C236}"/>
            </c:ext>
          </c:extLst>
        </c:ser>
        <c:ser>
          <c:idx val="5"/>
          <c:order val="5"/>
          <c:tx>
            <c:strRef>
              <c:f>'Summary Tracking Sheet'!$P$3</c:f>
              <c:strCache>
                <c:ptCount val="1"/>
                <c:pt idx="0">
                  <c:v>SiteConstructionWorkOrder_AC(SUM)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Sheet'!$P$4:$P$43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11</c:v>
                </c:pt>
                <c:pt idx="26">
                  <c:v>21</c:v>
                </c:pt>
                <c:pt idx="27">
                  <c:v>29</c:v>
                </c:pt>
                <c:pt idx="28">
                  <c:v>45</c:v>
                </c:pt>
                <c:pt idx="29">
                  <c:v>67</c:v>
                </c:pt>
                <c:pt idx="30">
                  <c:v>86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C391-44FF-8DA5-C515E438C236}"/>
            </c:ext>
          </c:extLst>
        </c:ser>
        <c:ser>
          <c:idx val="7"/>
          <c:order val="7"/>
          <c:tx>
            <c:strRef>
              <c:f>'Summary Tracking Sheet'!$T$3</c:f>
              <c:strCache>
                <c:ptCount val="1"/>
                <c:pt idx="0">
                  <c:v>CivilWorks_AC(SUM)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Sheet'!$T$4:$T$43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13</c:v>
                </c:pt>
                <c:pt idx="27">
                  <c:v>22</c:v>
                </c:pt>
                <c:pt idx="28">
                  <c:v>38</c:v>
                </c:pt>
                <c:pt idx="29">
                  <c:v>53</c:v>
                </c:pt>
                <c:pt idx="30">
                  <c:v>70</c:v>
                </c:pt>
                <c:pt idx="31">
                  <c:v>91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C391-44FF-8DA5-C515E438C236}"/>
            </c:ext>
          </c:extLst>
        </c:ser>
        <c:ser>
          <c:idx val="9"/>
          <c:order val="9"/>
          <c:tx>
            <c:strRef>
              <c:f>'Summary Tracking Sheet'!$X$3</c:f>
              <c:strCache>
                <c:ptCount val="1"/>
                <c:pt idx="0">
                  <c:v>MechanicalWorks_AC(SUM)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Sheet'!$X$4:$X$43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26</c:v>
                </c:pt>
                <c:pt idx="29">
                  <c:v>38</c:v>
                </c:pt>
                <c:pt idx="30">
                  <c:v>60</c:v>
                </c:pt>
                <c:pt idx="31">
                  <c:v>76</c:v>
                </c:pt>
                <c:pt idx="32">
                  <c:v>92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C391-44FF-8DA5-C515E438C236}"/>
            </c:ext>
          </c:extLst>
        </c:ser>
        <c:ser>
          <c:idx val="11"/>
          <c:order val="11"/>
          <c:tx>
            <c:strRef>
              <c:f>'Summary Tracking Sheet'!$AB$3</c:f>
              <c:strCache>
                <c:ptCount val="1"/>
                <c:pt idx="0">
                  <c:v>ElectricalWorks_AC(SUM)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Sheet'!$AB$4:$AB$43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16</c:v>
                </c:pt>
                <c:pt idx="29">
                  <c:v>27</c:v>
                </c:pt>
                <c:pt idx="30">
                  <c:v>40</c:v>
                </c:pt>
                <c:pt idx="31">
                  <c:v>64</c:v>
                </c:pt>
                <c:pt idx="32">
                  <c:v>80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C391-44FF-8DA5-C515E438C236}"/>
            </c:ext>
          </c:extLst>
        </c:ser>
        <c:ser>
          <c:idx val="13"/>
          <c:order val="13"/>
          <c:tx>
            <c:strRef>
              <c:f>'Summary Tracking Sheet'!$AF$3</c:f>
              <c:strCache>
                <c:ptCount val="1"/>
                <c:pt idx="0">
                  <c:v>ConstructionAcceptance_AC(SUM)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Sheet'!$AF$4:$AF$43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20</c:v>
                </c:pt>
                <c:pt idx="30">
                  <c:v>37</c:v>
                </c:pt>
                <c:pt idx="31">
                  <c:v>58</c:v>
                </c:pt>
                <c:pt idx="32">
                  <c:v>72</c:v>
                </c:pt>
                <c:pt idx="33">
                  <c:v>91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C391-44FF-8DA5-C515E438C236}"/>
            </c:ext>
          </c:extLst>
        </c:ser>
        <c:ser>
          <c:idx val="15"/>
          <c:order val="15"/>
          <c:tx>
            <c:strRef>
              <c:f>'Summary Tracking Sheet'!$AJ$3</c:f>
              <c:strCache>
                <c:ptCount val="1"/>
                <c:pt idx="0">
                  <c:v>ReadyForInstallation_AC(SUM)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Sheet'!$AJ$4:$AJ$43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8</c:v>
                </c:pt>
                <c:pt idx="29">
                  <c:v>18</c:v>
                </c:pt>
                <c:pt idx="30">
                  <c:v>28</c:v>
                </c:pt>
                <c:pt idx="31">
                  <c:v>41</c:v>
                </c:pt>
                <c:pt idx="32">
                  <c:v>67</c:v>
                </c:pt>
                <c:pt idx="33">
                  <c:v>86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C391-44FF-8DA5-C515E438C236}"/>
            </c:ext>
          </c:extLst>
        </c:ser>
        <c:ser>
          <c:idx val="17"/>
          <c:order val="17"/>
          <c:tx>
            <c:strRef>
              <c:f>'Summary Tracking Sheet'!$AN$3</c:f>
              <c:strCache>
                <c:ptCount val="1"/>
                <c:pt idx="0">
                  <c:v>SiteInOperations_AC(SUM)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'Summary Tracking Sheet'!$AN$4:$AN$43</c:f>
              <c:numCache>
                <c:formatCode>0;\-0;\-;@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16</c:v>
                </c:pt>
                <c:pt idx="31">
                  <c:v>26</c:v>
                </c:pt>
                <c:pt idx="32">
                  <c:v>38</c:v>
                </c:pt>
                <c:pt idx="33">
                  <c:v>64</c:v>
                </c:pt>
                <c:pt idx="34">
                  <c:v>83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C391-44FF-8DA5-C515E438C2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2511904"/>
        <c:axId val="3025185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Sheet'!$F$4:$F$43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7</c:v>
                      </c:pt>
                      <c:pt idx="23">
                        <c:v>16</c:v>
                      </c:pt>
                      <c:pt idx="24">
                        <c:v>38</c:v>
                      </c:pt>
                      <c:pt idx="25">
                        <c:v>51</c:v>
                      </c:pt>
                      <c:pt idx="26">
                        <c:v>67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391-44FF-8DA5-C515E438C2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Sheet'!$J$4:$J$43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16</c:v>
                      </c:pt>
                      <c:pt idx="26">
                        <c:v>26</c:v>
                      </c:pt>
                      <c:pt idx="27">
                        <c:v>38</c:v>
                      </c:pt>
                      <c:pt idx="28">
                        <c:v>67</c:v>
                      </c:pt>
                      <c:pt idx="29">
                        <c:v>86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C391-44FF-8DA5-C515E438C2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Sheet'!$N$4:$N$43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</c:v>
                      </c:pt>
                      <c:pt idx="25">
                        <c:v>16</c:v>
                      </c:pt>
                      <c:pt idx="26">
                        <c:v>26</c:v>
                      </c:pt>
                      <c:pt idx="27">
                        <c:v>38</c:v>
                      </c:pt>
                      <c:pt idx="28">
                        <c:v>51</c:v>
                      </c:pt>
                      <c:pt idx="29">
                        <c:v>67</c:v>
                      </c:pt>
                      <c:pt idx="30">
                        <c:v>86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C391-44FF-8DA5-C515E438C2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Sheet'!$R$4:$R$43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16</c:v>
                      </c:pt>
                      <c:pt idx="29">
                        <c:v>26</c:v>
                      </c:pt>
                      <c:pt idx="30">
                        <c:v>38</c:v>
                      </c:pt>
                      <c:pt idx="31">
                        <c:v>51</c:v>
                      </c:pt>
                      <c:pt idx="32">
                        <c:v>67</c:v>
                      </c:pt>
                      <c:pt idx="33">
                        <c:v>86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C391-44FF-8DA5-C515E438C2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Sheet'!$V$4:$V$43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29">
                        <c:v>16</c:v>
                      </c:pt>
                      <c:pt idx="30">
                        <c:v>26</c:v>
                      </c:pt>
                      <c:pt idx="31">
                        <c:v>38</c:v>
                      </c:pt>
                      <c:pt idx="32">
                        <c:v>67</c:v>
                      </c:pt>
                      <c:pt idx="33">
                        <c:v>86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C391-44FF-8DA5-C515E438C2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Sheet'!$Z$4:$Z$43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16</c:v>
                      </c:pt>
                      <c:pt idx="31">
                        <c:v>26</c:v>
                      </c:pt>
                      <c:pt idx="32">
                        <c:v>38</c:v>
                      </c:pt>
                      <c:pt idx="33">
                        <c:v>51</c:v>
                      </c:pt>
                      <c:pt idx="34">
                        <c:v>67</c:v>
                      </c:pt>
                      <c:pt idx="35">
                        <c:v>86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C391-44FF-8DA5-C515E438C2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Sheet'!$AD$4:$AD$43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26</c:v>
                      </c:pt>
                      <c:pt idx="33">
                        <c:v>38</c:v>
                      </c:pt>
                      <c:pt idx="34">
                        <c:v>67</c:v>
                      </c:pt>
                      <c:pt idx="35">
                        <c:v>86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C391-44FF-8DA5-C515E438C2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Sheet'!$AH$4:$AH$43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7</c:v>
                      </c:pt>
                      <c:pt idx="31">
                        <c:v>16</c:v>
                      </c:pt>
                      <c:pt idx="32">
                        <c:v>26</c:v>
                      </c:pt>
                      <c:pt idx="33">
                        <c:v>38</c:v>
                      </c:pt>
                      <c:pt idx="34">
                        <c:v>51</c:v>
                      </c:pt>
                      <c:pt idx="35">
                        <c:v>67</c:v>
                      </c:pt>
                      <c:pt idx="36">
                        <c:v>86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C391-44FF-8DA5-C515E438C2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Sheet'!$AL$4:$AL$43</c15:sqref>
                        </c15:formulaRef>
                      </c:ext>
                    </c:extLst>
                    <c:numCache>
                      <c:formatCode>0;\-0;\-;@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7</c:v>
                      </c:pt>
                      <c:pt idx="33">
                        <c:v>16</c:v>
                      </c:pt>
                      <c:pt idx="34">
                        <c:v>26</c:v>
                      </c:pt>
                      <c:pt idx="35">
                        <c:v>38</c:v>
                      </c:pt>
                      <c:pt idx="36">
                        <c:v>67</c:v>
                      </c:pt>
                      <c:pt idx="37">
                        <c:v>86</c:v>
                      </c:pt>
                      <c:pt idx="38">
                        <c:v>100</c:v>
                      </c:pt>
                      <c:pt idx="39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C391-44FF-8DA5-C515E438C236}"/>
                  </c:ext>
                </c:extLst>
              </c15:ser>
            </c15:filteredLineSeries>
          </c:ext>
        </c:extLst>
      </c:lineChart>
      <c:catAx>
        <c:axId val="3025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518568"/>
        <c:crosses val="autoZero"/>
        <c:auto val="1"/>
        <c:lblAlgn val="ctr"/>
        <c:lblOffset val="100"/>
        <c:noMultiLvlLbl val="0"/>
      </c:catAx>
      <c:valAx>
        <c:axId val="3025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511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Tracking Sheet'!$F$3</c:f>
              <c:strCache>
                <c:ptCount val="1"/>
                <c:pt idx="0">
                  <c:v>TechnicalSiteSurvey_BL(SUM)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Sheet'!$F$4:$F$43</c15:sqref>
                  </c15:fullRef>
                </c:ext>
              </c:extLst>
              <c:f>'Summary Tracking Sheet'!$F$23:$F$40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16</c:v>
                </c:pt>
                <c:pt idx="5">
                  <c:v>38</c:v>
                </c:pt>
                <c:pt idx="6">
                  <c:v>51</c:v>
                </c:pt>
                <c:pt idx="7">
                  <c:v>67</c:v>
                </c:pt>
                <c:pt idx="8">
                  <c:v>86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49D6-4947-B653-71FC14E5D1E1}"/>
            </c:ext>
          </c:extLst>
        </c:ser>
        <c:ser>
          <c:idx val="2"/>
          <c:order val="2"/>
          <c:tx>
            <c:strRef>
              <c:f>'Summary Tracking Sheet'!$J$3</c:f>
              <c:strCache>
                <c:ptCount val="1"/>
                <c:pt idx="0">
                  <c:v>SiteEngineeringDocument_BL(SUM)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Sheet'!$J$4:$J$43</c15:sqref>
                  </c15:fullRef>
                </c:ext>
              </c:extLst>
              <c:f>'Summary Tracking Sheet'!$J$23:$J$40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49D6-4947-B653-71FC14E5D1E1}"/>
            </c:ext>
          </c:extLst>
        </c:ser>
        <c:ser>
          <c:idx val="4"/>
          <c:order val="4"/>
          <c:tx>
            <c:strRef>
              <c:f>'Summary Tracking Sheet'!$N$3</c:f>
              <c:strCache>
                <c:ptCount val="1"/>
                <c:pt idx="0">
                  <c:v>SiteConstructionWorkOrder_BL(SUM)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Sheet'!$N$4:$N$43</c15:sqref>
                  </c15:fullRef>
                </c:ext>
              </c:extLst>
              <c:f>'Summary Tracking Sheet'!$N$23:$N$40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51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D6-4947-B653-71FC14E5D1E1}"/>
            </c:ext>
          </c:extLst>
        </c:ser>
        <c:ser>
          <c:idx val="6"/>
          <c:order val="6"/>
          <c:tx>
            <c:strRef>
              <c:f>'Summary Tracking Sheet'!$R$3</c:f>
              <c:strCache>
                <c:ptCount val="1"/>
                <c:pt idx="0">
                  <c:v>CivilWorks_BL(SUM)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Sheet'!$R$4:$R$43</c15:sqref>
                  </c15:fullRef>
                </c:ext>
              </c:extLst>
              <c:f>'Summary Tracking Sheet'!$R$23:$R$40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16</c:v>
                </c:pt>
                <c:pt idx="10">
                  <c:v>26</c:v>
                </c:pt>
                <c:pt idx="11">
                  <c:v>38</c:v>
                </c:pt>
                <c:pt idx="12">
                  <c:v>51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6-4947-B653-71FC14E5D1E1}"/>
            </c:ext>
          </c:extLst>
        </c:ser>
        <c:ser>
          <c:idx val="8"/>
          <c:order val="8"/>
          <c:tx>
            <c:strRef>
              <c:f>'Summary Tracking Sheet'!$V$3</c:f>
              <c:strCache>
                <c:ptCount val="1"/>
                <c:pt idx="0">
                  <c:v>MechanicalWorks_BL(SUM)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Sheet'!$V$4:$V$43</c15:sqref>
                  </c15:fullRef>
                </c:ext>
              </c:extLst>
              <c:f>'Summary Tracking Sheet'!$V$23:$V$40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16</c:v>
                </c:pt>
                <c:pt idx="11">
                  <c:v>26</c:v>
                </c:pt>
                <c:pt idx="12">
                  <c:v>38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6-4947-B653-71FC14E5D1E1}"/>
            </c:ext>
          </c:extLst>
        </c:ser>
        <c:ser>
          <c:idx val="10"/>
          <c:order val="10"/>
          <c:tx>
            <c:strRef>
              <c:f>'Summary Tracking Sheet'!$Z$3</c:f>
              <c:strCache>
                <c:ptCount val="1"/>
                <c:pt idx="0">
                  <c:v>ElectricalWorks_BL(SUM)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Sheet'!$Z$4:$Z$43</c15:sqref>
                  </c15:fullRef>
                </c:ext>
              </c:extLst>
              <c:f>'Summary Tracking Sheet'!$Z$23:$Z$40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51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D6-4947-B653-71FC14E5D1E1}"/>
            </c:ext>
          </c:extLst>
        </c:ser>
        <c:ser>
          <c:idx val="12"/>
          <c:order val="12"/>
          <c:tx>
            <c:strRef>
              <c:f>'Summary Tracking Sheet'!$AD$3</c:f>
              <c:strCache>
                <c:ptCount val="1"/>
                <c:pt idx="0">
                  <c:v>ConstructionAcceptance_BL(SUM)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Sheet'!$AD$4:$AD$43</c15:sqref>
                  </c15:fullRef>
                </c:ext>
              </c:extLst>
              <c:f>'Summary Tracking Sheet'!$AD$23:$AD$40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9D6-4947-B653-71FC14E5D1E1}"/>
            </c:ext>
          </c:extLst>
        </c:ser>
        <c:ser>
          <c:idx val="14"/>
          <c:order val="14"/>
          <c:tx>
            <c:strRef>
              <c:f>'Summary Tracking Sheet'!$AH$3</c:f>
              <c:strCache>
                <c:ptCount val="1"/>
                <c:pt idx="0">
                  <c:v>ReadyForInstallation_BL(SUM)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Sheet'!$AH$4:$AH$43</c15:sqref>
                  </c15:fullRef>
                </c:ext>
              </c:extLst>
              <c:f>'Summary Tracking Sheet'!$AH$23:$AH$40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51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D6-4947-B653-71FC14E5D1E1}"/>
            </c:ext>
          </c:extLst>
        </c:ser>
        <c:ser>
          <c:idx val="16"/>
          <c:order val="16"/>
          <c:tx>
            <c:strRef>
              <c:f>'Summary Tracking Sheet'!$AL$3</c:f>
              <c:strCache>
                <c:ptCount val="1"/>
                <c:pt idx="0">
                  <c:v>SiteInOperations_BL(SUM)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Sheet'!$AL$4:$AL$43</c15:sqref>
                  </c15:fullRef>
                </c:ext>
              </c:extLst>
              <c:f>'Summary Tracking Sheet'!$AL$23:$AL$40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16</c:v>
                </c:pt>
                <c:pt idx="15">
                  <c:v>26</c:v>
                </c:pt>
                <c:pt idx="16">
                  <c:v>38</c:v>
                </c:pt>
                <c:pt idx="17">
                  <c:v>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D6-4947-B653-71FC14E5D1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051856"/>
        <c:axId val="3090542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9-49D6-4947-B653-71FC14E5D1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49D6-4947-B653-71FC14E5D1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49D6-4947-B653-71FC14E5D1E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9D6-4947-B653-71FC14E5D1E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49D6-4947-B653-71FC14E5D1E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49D6-4947-B653-71FC14E5D1E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49D6-4947-B653-71FC14E5D1E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49D6-4947-B653-71FC14E5D1E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49D6-4947-B653-71FC14E5D1E1}"/>
                  </c:ext>
                </c:extLst>
              </c15:ser>
            </c15:filteredLineSeries>
          </c:ext>
        </c:extLst>
      </c:lineChart>
      <c:catAx>
        <c:axId val="3090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054208"/>
        <c:crosses val="autoZero"/>
        <c:auto val="1"/>
        <c:lblAlgn val="ctr"/>
        <c:lblOffset val="100"/>
        <c:noMultiLvlLbl val="0"/>
      </c:catAx>
      <c:valAx>
        <c:axId val="3090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9051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'Summary Tracking Sheet'!$J$3</c:f>
              <c:strCache>
                <c:ptCount val="1"/>
                <c:pt idx="0">
                  <c:v>SiteEngineeringDocument_BL(SUM)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Sheet'!$J$4:$J$43</c15:sqref>
                  </c15:fullRef>
                </c:ext>
              </c:extLst>
              <c:f>'Summary Tracking Sheet'!$J$23:$J$40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93E3-49A9-8940-BBD0BC26ECF7}"/>
            </c:ext>
          </c:extLst>
        </c:ser>
        <c:ser>
          <c:idx val="3"/>
          <c:order val="3"/>
          <c:tx>
            <c:strRef>
              <c:f>'Summary Tracking Sheet'!$L$3</c:f>
              <c:strCache>
                <c:ptCount val="1"/>
                <c:pt idx="0">
                  <c:v>SiteEngineeringDocument_AC(SUM)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Sheet'!$L$4:$L$43</c15:sqref>
                  </c15:fullRef>
                </c:ext>
              </c:extLst>
              <c:f>'Summary Tracking Sheet'!$L$23:$L$40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18</c:v>
                </c:pt>
                <c:pt idx="7">
                  <c:v>30</c:v>
                </c:pt>
                <c:pt idx="8">
                  <c:v>47</c:v>
                </c:pt>
                <c:pt idx="9">
                  <c:v>67</c:v>
                </c:pt>
                <c:pt idx="10">
                  <c:v>86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93E3-49A9-8940-BBD0BC26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96016"/>
        <c:axId val="3060964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3E3-49A9-8940-BBD0BC26ECF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93E3-49A9-8940-BBD0BC26ECF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3E3-49A9-8940-BBD0BC26EC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3E3-49A9-8940-BBD0BC26EC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93E3-49A9-8940-BBD0BC26EC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93E3-49A9-8940-BBD0BC26ECF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93E3-49A9-8940-BBD0BC26ECF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93E3-49A9-8940-BBD0BC26ECF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93E3-49A9-8940-BBD0BC26ECF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93E3-49A9-8940-BBD0BC26ECF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93E3-49A9-8940-BBD0BC26ECF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93E3-49A9-8940-BBD0BC26ECF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93E3-49A9-8940-BBD0BC26ECF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93E3-49A9-8940-BBD0BC26ECF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93E3-49A9-8940-BBD0BC26ECF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93E3-49A9-8940-BBD0BC26ECF7}"/>
                  </c:ext>
                </c:extLst>
              </c15:ser>
            </c15:filteredLineSeries>
          </c:ext>
        </c:extLst>
      </c:lineChart>
      <c:catAx>
        <c:axId val="3060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096408"/>
        <c:crosses val="autoZero"/>
        <c:auto val="1"/>
        <c:lblAlgn val="ctr"/>
        <c:lblOffset val="100"/>
        <c:noMultiLvlLbl val="0"/>
      </c:catAx>
      <c:valAx>
        <c:axId val="3060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09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'Summary Tracking Sheet'!$N$3</c:f>
              <c:strCache>
                <c:ptCount val="1"/>
                <c:pt idx="0">
                  <c:v>SiteConstructionWorkOrder_BL(SUM)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Sheet'!$N$4:$N$43</c15:sqref>
                  </c15:fullRef>
                </c:ext>
              </c:extLst>
              <c:f>'Summary Tracking Sheet'!$N$23:$N$40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  <c:pt idx="9">
                  <c:v>51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0D-4BD3-8F1F-77F4302B1AB6}"/>
            </c:ext>
          </c:extLst>
        </c:ser>
        <c:ser>
          <c:idx val="5"/>
          <c:order val="5"/>
          <c:tx>
            <c:strRef>
              <c:f>'Summary Tracking Sheet'!$P$3</c:f>
              <c:strCache>
                <c:ptCount val="1"/>
                <c:pt idx="0">
                  <c:v>SiteConstructionWorkOrder_AC(SUM)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Sheet'!$P$4:$P$43</c15:sqref>
                  </c15:fullRef>
                </c:ext>
              </c:extLst>
              <c:f>'Summary Tracking Sheet'!$P$23:$P$40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11</c:v>
                </c:pt>
                <c:pt idx="7">
                  <c:v>21</c:v>
                </c:pt>
                <c:pt idx="8">
                  <c:v>29</c:v>
                </c:pt>
                <c:pt idx="9">
                  <c:v>45</c:v>
                </c:pt>
                <c:pt idx="10">
                  <c:v>67</c:v>
                </c:pt>
                <c:pt idx="11">
                  <c:v>86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0D-4BD3-8F1F-77F4302B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97976"/>
        <c:axId val="3060983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40D-4BD3-8F1F-77F4302B1AB6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40D-4BD3-8F1F-77F4302B1A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40D-4BD3-8F1F-77F4302B1A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40D-4BD3-8F1F-77F4302B1A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B40D-4BD3-8F1F-77F4302B1A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B40D-4BD3-8F1F-77F4302B1A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B40D-4BD3-8F1F-77F4302B1A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B40D-4BD3-8F1F-77F4302B1A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B40D-4BD3-8F1F-77F4302B1A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B40D-4BD3-8F1F-77F4302B1AB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B40D-4BD3-8F1F-77F4302B1A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B40D-4BD3-8F1F-77F4302B1A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B40D-4BD3-8F1F-77F4302B1A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B40D-4BD3-8F1F-77F4302B1A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B40D-4BD3-8F1F-77F4302B1A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B40D-4BD3-8F1F-77F4302B1AB6}"/>
                  </c:ext>
                </c:extLst>
              </c15:ser>
            </c15:filteredLineSeries>
          </c:ext>
        </c:extLst>
      </c:lineChart>
      <c:catAx>
        <c:axId val="30609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098368"/>
        <c:crosses val="autoZero"/>
        <c:auto val="1"/>
        <c:lblAlgn val="ctr"/>
        <c:lblOffset val="100"/>
        <c:noMultiLvlLbl val="0"/>
      </c:catAx>
      <c:valAx>
        <c:axId val="306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097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'Summary Tracking Sheet'!$R$3</c:f>
              <c:strCache>
                <c:ptCount val="1"/>
                <c:pt idx="0">
                  <c:v>CivilWorks_BL(SUM)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Sheet'!$R$4:$R$43</c15:sqref>
                  </c15:fullRef>
                </c:ext>
              </c:extLst>
              <c:f>'Summary Tracking Sheet'!$R$23:$R$40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16</c:v>
                </c:pt>
                <c:pt idx="10">
                  <c:v>26</c:v>
                </c:pt>
                <c:pt idx="11">
                  <c:v>38</c:v>
                </c:pt>
                <c:pt idx="12">
                  <c:v>51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461-4E65-AB69-CB052534398B}"/>
            </c:ext>
          </c:extLst>
        </c:ser>
        <c:ser>
          <c:idx val="7"/>
          <c:order val="7"/>
          <c:tx>
            <c:strRef>
              <c:f>'Summary Tracking Sheet'!$T$3</c:f>
              <c:strCache>
                <c:ptCount val="1"/>
                <c:pt idx="0">
                  <c:v>CivilWorks_AC(SUM)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Sheet'!$T$4:$T$43</c15:sqref>
                  </c15:fullRef>
                </c:ext>
              </c:extLst>
              <c:f>'Summary Tracking Sheet'!$T$23:$T$40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22</c:v>
                </c:pt>
                <c:pt idx="9">
                  <c:v>38</c:v>
                </c:pt>
                <c:pt idx="10">
                  <c:v>53</c:v>
                </c:pt>
                <c:pt idx="11">
                  <c:v>70</c:v>
                </c:pt>
                <c:pt idx="12">
                  <c:v>91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461-4E65-AB69-CB05253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87280"/>
        <c:axId val="3762876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461-4E65-AB69-CB052534398B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8461-4E65-AB69-CB052534398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461-4E65-AB69-CB05253439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461-4E65-AB69-CB05253439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8461-4E65-AB69-CB05253439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8461-4E65-AB69-CB052534398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8461-4E65-AB69-CB052534398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8461-4E65-AB69-CB052534398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8461-4E65-AB69-CB052534398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8461-4E65-AB69-CB052534398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8461-4E65-AB69-CB052534398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8461-4E65-AB69-CB052534398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8461-4E65-AB69-CB052534398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8461-4E65-AB69-CB052534398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8461-4E65-AB69-CB052534398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8461-4E65-AB69-CB052534398B}"/>
                  </c:ext>
                </c:extLst>
              </c15:ser>
            </c15:filteredLineSeries>
          </c:ext>
        </c:extLst>
      </c:lineChart>
      <c:catAx>
        <c:axId val="37628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287672"/>
        <c:crosses val="autoZero"/>
        <c:auto val="1"/>
        <c:lblAlgn val="ctr"/>
        <c:lblOffset val="100"/>
        <c:noMultiLvlLbl val="0"/>
      </c:catAx>
      <c:valAx>
        <c:axId val="3762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28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'Summary Tracking Sheet'!$V$3</c:f>
              <c:strCache>
                <c:ptCount val="1"/>
                <c:pt idx="0">
                  <c:v>MechanicalWorks_BL(SUM)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Sheet'!$V$4:$V$43</c15:sqref>
                  </c15:fullRef>
                </c:ext>
              </c:extLst>
              <c:f>'Summary Tracking Sheet'!$V$23:$V$40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16</c:v>
                </c:pt>
                <c:pt idx="11">
                  <c:v>26</c:v>
                </c:pt>
                <c:pt idx="12">
                  <c:v>38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D22-4253-BEFF-33922D8481FD}"/>
            </c:ext>
          </c:extLst>
        </c:ser>
        <c:ser>
          <c:idx val="9"/>
          <c:order val="9"/>
          <c:tx>
            <c:strRef>
              <c:f>'Summary Tracking Sheet'!$X$3</c:f>
              <c:strCache>
                <c:ptCount val="1"/>
                <c:pt idx="0">
                  <c:v>MechanicalWorks_AC(SUM)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Sheet'!$X$4:$X$43</c15:sqref>
                  </c15:fullRef>
                </c:ext>
              </c:extLst>
              <c:f>'Summary Tracking Sheet'!$X$23:$X$40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15</c:v>
                </c:pt>
                <c:pt idx="9">
                  <c:v>26</c:v>
                </c:pt>
                <c:pt idx="10">
                  <c:v>38</c:v>
                </c:pt>
                <c:pt idx="11">
                  <c:v>60</c:v>
                </c:pt>
                <c:pt idx="12">
                  <c:v>76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D22-4253-BEFF-33922D84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62576"/>
        <c:axId val="36976296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BD22-4253-BEFF-33922D8481FD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BD22-4253-BEFF-33922D8481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BD22-4253-BEFF-33922D8481F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BD22-4253-BEFF-33922D8481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BD22-4253-BEFF-33922D8481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BD22-4253-BEFF-33922D8481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BD22-4253-BEFF-33922D8481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BD22-4253-BEFF-33922D8481F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BD22-4253-BEFF-33922D8481F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BD22-4253-BEFF-33922D8481F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BD22-4253-BEFF-33922D8481F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BD22-4253-BEFF-33922D8481F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BD22-4253-BEFF-33922D8481F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BD22-4253-BEFF-33922D8481F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BD22-4253-BEFF-33922D8481F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BD22-4253-BEFF-33922D8481FD}"/>
                  </c:ext>
                </c:extLst>
              </c15:ser>
            </c15:filteredLineSeries>
          </c:ext>
        </c:extLst>
      </c:lineChart>
      <c:catAx>
        <c:axId val="3697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2968"/>
        <c:crosses val="autoZero"/>
        <c:auto val="1"/>
        <c:lblAlgn val="ctr"/>
        <c:lblOffset val="100"/>
        <c:noMultiLvlLbl val="0"/>
      </c:catAx>
      <c:valAx>
        <c:axId val="3697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2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'Summary Tracking Sheet'!$Z$3</c:f>
              <c:strCache>
                <c:ptCount val="1"/>
                <c:pt idx="0">
                  <c:v>ElectricalWorks_BL(SUM)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Sheet'!$Z$4:$Z$43</c15:sqref>
                  </c15:fullRef>
                </c:ext>
              </c:extLst>
              <c:f>'Summary Tracking Sheet'!$Z$23:$Z$40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16</c:v>
                </c:pt>
                <c:pt idx="12">
                  <c:v>26</c:v>
                </c:pt>
                <c:pt idx="13">
                  <c:v>38</c:v>
                </c:pt>
                <c:pt idx="14">
                  <c:v>51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F9C-4664-9E7B-37271A4B8D2C}"/>
            </c:ext>
          </c:extLst>
        </c:ser>
        <c:ser>
          <c:idx val="11"/>
          <c:order val="11"/>
          <c:tx>
            <c:strRef>
              <c:f>'Summary Tracking Sheet'!$AB$3</c:f>
              <c:strCache>
                <c:ptCount val="1"/>
                <c:pt idx="0">
                  <c:v>ElectricalWorks_AC(SUM)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Sheet'!$AB$4:$AB$43</c15:sqref>
                  </c15:fullRef>
                </c:ext>
              </c:extLst>
              <c:f>'Summary Tracking Sheet'!$AB$23:$AB$40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16</c:v>
                </c:pt>
                <c:pt idx="10">
                  <c:v>27</c:v>
                </c:pt>
                <c:pt idx="11">
                  <c:v>40</c:v>
                </c:pt>
                <c:pt idx="12">
                  <c:v>64</c:v>
                </c:pt>
                <c:pt idx="13">
                  <c:v>80</c:v>
                </c:pt>
                <c:pt idx="14">
                  <c:v>98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F9C-4664-9E7B-37271A4B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63752"/>
        <c:axId val="3697641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F9C-4664-9E7B-37271A4B8D2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8F9C-4664-9E7B-37271A4B8D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F9C-4664-9E7B-37271A4B8D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F9C-4664-9E7B-37271A4B8D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8F9C-4664-9E7B-37271A4B8D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8F9C-4664-9E7B-37271A4B8D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8F9C-4664-9E7B-37271A4B8D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8F9C-4664-9E7B-37271A4B8D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8F9C-4664-9E7B-37271A4B8D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8F9C-4664-9E7B-37271A4B8D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8F9C-4664-9E7B-37271A4B8D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8F9C-4664-9E7B-37271A4B8D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8F9C-4664-9E7B-37271A4B8D2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8F9C-4664-9E7B-37271A4B8D2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8F9C-4664-9E7B-37271A4B8D2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8F9C-4664-9E7B-37271A4B8D2C}"/>
                  </c:ext>
                </c:extLst>
              </c15:ser>
            </c15:filteredLineSeries>
          </c:ext>
        </c:extLst>
      </c:lineChart>
      <c:catAx>
        <c:axId val="3697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4144"/>
        <c:crosses val="autoZero"/>
        <c:auto val="1"/>
        <c:lblAlgn val="ctr"/>
        <c:lblOffset val="100"/>
        <c:noMultiLvlLbl val="0"/>
      </c:catAx>
      <c:valAx>
        <c:axId val="3697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3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'Summary Tracking Sheet'!$AD$3</c:f>
              <c:strCache>
                <c:ptCount val="1"/>
                <c:pt idx="0">
                  <c:v>ConstructionAcceptance_BL(SUM)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Sheet'!$AD$4:$AD$43</c15:sqref>
                  </c15:fullRef>
                </c:ext>
              </c:extLst>
              <c:f>'Summary Tracking Sheet'!$AD$23:$AD$40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67</c:v>
                </c:pt>
                <c:pt idx="16">
                  <c:v>86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2FFF-48D4-A501-1DC8462247AE}"/>
            </c:ext>
          </c:extLst>
        </c:ser>
        <c:ser>
          <c:idx val="13"/>
          <c:order val="13"/>
          <c:tx>
            <c:strRef>
              <c:f>'Summary Tracking Sheet'!$AF$3</c:f>
              <c:strCache>
                <c:ptCount val="1"/>
                <c:pt idx="0">
                  <c:v>ConstructionAcceptance_AC(SUM)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Sheet'!$AF$4:$AF$43</c15:sqref>
                  </c15:fullRef>
                </c:ext>
              </c:extLst>
              <c:f>'Summary Tracking Sheet'!$AF$23:$AF$40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14</c:v>
                </c:pt>
                <c:pt idx="10">
                  <c:v>20</c:v>
                </c:pt>
                <c:pt idx="11">
                  <c:v>37</c:v>
                </c:pt>
                <c:pt idx="12">
                  <c:v>58</c:v>
                </c:pt>
                <c:pt idx="13">
                  <c:v>72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FFF-48D4-A501-1DC84622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61792"/>
        <c:axId val="3697621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FFF-48D4-A501-1DC8462247AE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2FFF-48D4-A501-1DC8462247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2FFF-48D4-A501-1DC8462247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2FFF-48D4-A501-1DC8462247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2FFF-48D4-A501-1DC8462247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2FFF-48D4-A501-1DC8462247A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2FFF-48D4-A501-1DC8462247A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2FFF-48D4-A501-1DC8462247A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2FFF-48D4-A501-1DC8462247A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2FFF-48D4-A501-1DC8462247A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2FFF-48D4-A501-1DC8462247A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2FFF-48D4-A501-1DC8462247A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Sheet'!$AH$3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Sheet'!$AH$4:$AH$43</c15:sqref>
                        </c15:fullRef>
                        <c15:formulaRef>
                          <c15:sqref>'Summary Tracking Sheet'!$AH$23:$AH$40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51</c:v>
                      </c:pt>
                      <c:pt idx="16">
                        <c:v>67</c:v>
                      </c:pt>
                      <c:pt idx="17">
                        <c:v>86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2FFF-48D4-A501-1DC8462247A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Sheet'!$AJ$3</c15:sqref>
                        </c15:formulaRef>
                      </c:ext>
                    </c:extLst>
                    <c:strCache>
                      <c:ptCount val="1"/>
                      <c:pt idx="0">
                        <c:v>ReadyForInstallation_AC(SUM)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Sheet'!$AJ$4:$AJ$43</c15:sqref>
                        </c15:fullRef>
                        <c15:formulaRef>
                          <c15:sqref>'Summary Tracking Sheet'!$AJ$23:$AJ$40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28</c:v>
                      </c:pt>
                      <c:pt idx="12">
                        <c:v>41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2FFF-48D4-A501-1DC8462247A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2FFF-48D4-A501-1DC8462247A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2FFF-48D4-A501-1DC8462247AE}"/>
                  </c:ext>
                </c:extLst>
              </c15:ser>
            </c15:filteredLineSeries>
          </c:ext>
        </c:extLst>
      </c:lineChart>
      <c:catAx>
        <c:axId val="3697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2184"/>
        <c:crosses val="autoZero"/>
        <c:auto val="1"/>
        <c:lblAlgn val="ctr"/>
        <c:lblOffset val="100"/>
        <c:noMultiLvlLbl val="0"/>
      </c:catAx>
      <c:valAx>
        <c:axId val="3697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761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4"/>
          <c:order val="14"/>
          <c:tx>
            <c:strRef>
              <c:f>'Summary Tracking Sheet'!$AH$3</c:f>
              <c:strCache>
                <c:ptCount val="1"/>
                <c:pt idx="0">
                  <c:v>ReadyForInstallation_BL(SUM)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Sheet'!$AH$4:$AH$43</c15:sqref>
                  </c15:fullRef>
                </c:ext>
              </c:extLst>
              <c:f>'Summary Tracking Sheet'!$AH$23:$AH$40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16</c:v>
                </c:pt>
                <c:pt idx="13">
                  <c:v>26</c:v>
                </c:pt>
                <c:pt idx="14">
                  <c:v>38</c:v>
                </c:pt>
                <c:pt idx="15">
                  <c:v>51</c:v>
                </c:pt>
                <c:pt idx="16">
                  <c:v>67</c:v>
                </c:pt>
                <c:pt idx="17">
                  <c:v>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A76-43C3-B274-9CC7CA9C7ECF}"/>
            </c:ext>
          </c:extLst>
        </c:ser>
        <c:ser>
          <c:idx val="15"/>
          <c:order val="15"/>
          <c:tx>
            <c:strRef>
              <c:f>'Summary Tracking Sheet'!$AJ$3</c:f>
              <c:strCache>
                <c:ptCount val="1"/>
                <c:pt idx="0">
                  <c:v>ReadyForInstallation_AC(SUM)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"/>
              <c:pt idx="0">
                <c:v>20</c:v>
              </c:pt>
              <c:pt idx="1">
                <c:v>21</c:v>
              </c:pt>
              <c:pt idx="2">
                <c:v>22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26</c:v>
              </c:pt>
              <c:pt idx="7">
                <c:v>27</c:v>
              </c:pt>
              <c:pt idx="8">
                <c:v>28</c:v>
              </c:pt>
              <c:pt idx="9">
                <c:v>29</c:v>
              </c:pt>
              <c:pt idx="10">
                <c:v>30</c:v>
              </c:pt>
              <c:pt idx="11">
                <c:v>31</c:v>
              </c:pt>
              <c:pt idx="12">
                <c:v>32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Tracking Sheet'!$AJ$4:$AJ$43</c15:sqref>
                  </c15:fullRef>
                </c:ext>
              </c:extLst>
              <c:f>'Summary Tracking Sheet'!$AJ$23:$AJ$40</c:f>
              <c:numCache>
                <c:formatCode>0;\-0;\-;@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18</c:v>
                </c:pt>
                <c:pt idx="11">
                  <c:v>28</c:v>
                </c:pt>
                <c:pt idx="12">
                  <c:v>41</c:v>
                </c:pt>
                <c:pt idx="13">
                  <c:v>67</c:v>
                </c:pt>
                <c:pt idx="14">
                  <c:v>86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A76-43C3-B274-9CC7CA9C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89632"/>
        <c:axId val="3762908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'Summary Tracking Sheet'!$F$3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'Summary Tracking Sheet'!$F$4:$F$43</c15:sqref>
                        </c15:fullRef>
                        <c15:formulaRef>
                          <c15:sqref>'Summary Tracking Sheet'!$F$23:$F$40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51</c:v>
                      </c:pt>
                      <c:pt idx="7">
                        <c:v>67</c:v>
                      </c:pt>
                      <c:pt idx="8">
                        <c:v>86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A76-43C3-B274-9CC7CA9C7ECF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Sheet'!$H$3</c15:sqref>
                        </c15:formulaRef>
                      </c:ext>
                    </c:extLst>
                    <c:strCache>
                      <c:ptCount val="1"/>
                      <c:pt idx="0">
                        <c:v>TechnicalSiteSurvey_AC(SUM)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Sheet'!$H$4:$H$43</c15:sqref>
                        </c15:fullRef>
                        <c15:formulaRef>
                          <c15:sqref>'Summary Tracking Sheet'!$H$23:$H$40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16</c:v>
                      </c:pt>
                      <c:pt idx="5">
                        <c:v>27</c:v>
                      </c:pt>
                      <c:pt idx="6">
                        <c:v>40</c:v>
                      </c:pt>
                      <c:pt idx="7">
                        <c:v>66</c:v>
                      </c:pt>
                      <c:pt idx="8">
                        <c:v>85</c:v>
                      </c:pt>
                      <c:pt idx="9">
                        <c:v>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8A76-43C3-B274-9CC7CA9C7E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Sheet'!$J$3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Sheet'!$J$4:$J$43</c15:sqref>
                        </c15:fullRef>
                        <c15:formulaRef>
                          <c15:sqref>'Summary Tracking Sheet'!$J$23:$J$40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8A76-43C3-B274-9CC7CA9C7E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Sheet'!$L$3</c15:sqref>
                        </c15:formulaRef>
                      </c:ext>
                    </c:extLst>
                    <c:strCache>
                      <c:ptCount val="1"/>
                      <c:pt idx="0">
                        <c:v>SiteEngineeringDocument_AC(SUM)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Sheet'!$L$4:$L$43</c15:sqref>
                        </c15:fullRef>
                        <c15:formulaRef>
                          <c15:sqref>'Summary Tracking Sheet'!$L$23:$L$40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18</c:v>
                      </c:pt>
                      <c:pt idx="7">
                        <c:v>30</c:v>
                      </c:pt>
                      <c:pt idx="8">
                        <c:v>47</c:v>
                      </c:pt>
                      <c:pt idx="9">
                        <c:v>67</c:v>
                      </c:pt>
                      <c:pt idx="10">
                        <c:v>86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8A76-43C3-B274-9CC7CA9C7E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Sheet'!$N$3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Sheet'!$N$4:$N$43</c15:sqref>
                        </c15:fullRef>
                        <c15:formulaRef>
                          <c15:sqref>'Summary Tracking Sheet'!$N$23:$N$40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16</c:v>
                      </c:pt>
                      <c:pt idx="7">
                        <c:v>26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8A76-43C3-B274-9CC7CA9C7E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Sheet'!$P$3</c15:sqref>
                        </c15:formulaRef>
                      </c:ext>
                    </c:extLst>
                    <c:strCache>
                      <c:ptCount val="1"/>
                      <c:pt idx="0">
                        <c:v>SiteConstructionWorkOrder_AC(SUM)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Sheet'!$P$4:$P$43</c15:sqref>
                        </c15:fullRef>
                        <c15:formulaRef>
                          <c15:sqref>'Summary Tracking Sheet'!$P$23:$P$40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8">
                        <c:v>29</c:v>
                      </c:pt>
                      <c:pt idx="9">
                        <c:v>45</c:v>
                      </c:pt>
                      <c:pt idx="10">
                        <c:v>67</c:v>
                      </c:pt>
                      <c:pt idx="11">
                        <c:v>86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8A76-43C3-B274-9CC7CA9C7E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Sheet'!$R$3</c15:sqref>
                        </c15:formulaRef>
                      </c:ext>
                    </c:extLst>
                    <c:strCache>
                      <c:ptCount val="1"/>
                      <c:pt idx="0">
                        <c:v>CivilWorks_BL(SUM)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Sheet'!$R$4:$R$43</c15:sqref>
                        </c15:fullRef>
                        <c15:formulaRef>
                          <c15:sqref>'Summary Tracking Sheet'!$R$23:$R$40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16</c:v>
                      </c:pt>
                      <c:pt idx="10">
                        <c:v>26</c:v>
                      </c:pt>
                      <c:pt idx="11">
                        <c:v>38</c:v>
                      </c:pt>
                      <c:pt idx="12">
                        <c:v>51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8A76-43C3-B274-9CC7CA9C7E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Sheet'!$T$3</c15:sqref>
                        </c15:formulaRef>
                      </c:ext>
                    </c:extLst>
                    <c:strCache>
                      <c:ptCount val="1"/>
                      <c:pt idx="0">
                        <c:v>CivilWorks_AC(SUM)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Sheet'!$T$4:$T$43</c15:sqref>
                        </c15:fullRef>
                        <c15:formulaRef>
                          <c15:sqref>'Summary Tracking Sheet'!$T$23:$T$40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38</c:v>
                      </c:pt>
                      <c:pt idx="10">
                        <c:v>53</c:v>
                      </c:pt>
                      <c:pt idx="11">
                        <c:v>70</c:v>
                      </c:pt>
                      <c:pt idx="12">
                        <c:v>91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8A76-43C3-B274-9CC7CA9C7E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Sheet'!$V$3</c15:sqref>
                        </c15:formulaRef>
                      </c:ext>
                    </c:extLst>
                    <c:strCache>
                      <c:ptCount val="1"/>
                      <c:pt idx="0">
                        <c:v>MechanicalWorks_BL(SUM)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Sheet'!$V$4:$V$43</c15:sqref>
                        </c15:fullRef>
                        <c15:formulaRef>
                          <c15:sqref>'Summary Tracking Sheet'!$V$23:$V$40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16</c:v>
                      </c:pt>
                      <c:pt idx="11">
                        <c:v>26</c:v>
                      </c:pt>
                      <c:pt idx="12">
                        <c:v>38</c:v>
                      </c:pt>
                      <c:pt idx="13">
                        <c:v>67</c:v>
                      </c:pt>
                      <c:pt idx="14">
                        <c:v>86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8A76-43C3-B274-9CC7CA9C7E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Sheet'!$X$3</c15:sqref>
                        </c15:formulaRef>
                      </c:ext>
                    </c:extLst>
                    <c:strCache>
                      <c:ptCount val="1"/>
                      <c:pt idx="0">
                        <c:v>MechanicalWorks_AC(SUM)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Sheet'!$X$4:$X$43</c15:sqref>
                        </c15:fullRef>
                        <c15:formulaRef>
                          <c15:sqref>'Summary Tracking Sheet'!$X$23:$X$40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26</c:v>
                      </c:pt>
                      <c:pt idx="10">
                        <c:v>38</c:v>
                      </c:pt>
                      <c:pt idx="11">
                        <c:v>60</c:v>
                      </c:pt>
                      <c:pt idx="12">
                        <c:v>76</c:v>
                      </c:pt>
                      <c:pt idx="13">
                        <c:v>92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8A76-43C3-B274-9CC7CA9C7E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Sheet'!$Z$3</c15:sqref>
                        </c15:formulaRef>
                      </c:ext>
                    </c:extLst>
                    <c:strCache>
                      <c:ptCount val="1"/>
                      <c:pt idx="0">
                        <c:v>ElectricalWorks_BL(SUM)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Sheet'!$Z$4:$Z$43</c15:sqref>
                        </c15:fullRef>
                        <c15:formulaRef>
                          <c15:sqref>'Summary Tracking Sheet'!$Z$23:$Z$40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51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8A76-43C3-B274-9CC7CA9C7E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Sheet'!$AB$3</c15:sqref>
                        </c15:formulaRef>
                      </c:ext>
                    </c:extLst>
                    <c:strCache>
                      <c:ptCount val="1"/>
                      <c:pt idx="0">
                        <c:v>ElectricalWorks_AC(SUM)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Sheet'!$AB$4:$AB$43</c15:sqref>
                        </c15:fullRef>
                        <c15:formulaRef>
                          <c15:sqref>'Summary Tracking Sheet'!$AB$23:$AB$40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16</c:v>
                      </c:pt>
                      <c:pt idx="10">
                        <c:v>27</c:v>
                      </c:pt>
                      <c:pt idx="11">
                        <c:v>40</c:v>
                      </c:pt>
                      <c:pt idx="12">
                        <c:v>64</c:v>
                      </c:pt>
                      <c:pt idx="13">
                        <c:v>80</c:v>
                      </c:pt>
                      <c:pt idx="14">
                        <c:v>98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8A76-43C3-B274-9CC7CA9C7EC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Sheet'!$AD$3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Sheet'!$AD$4:$AD$43</c15:sqref>
                        </c15:fullRef>
                        <c15:formulaRef>
                          <c15:sqref>'Summary Tracking Sheet'!$AD$23:$AD$40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38</c:v>
                      </c:pt>
                      <c:pt idx="15">
                        <c:v>67</c:v>
                      </c:pt>
                      <c:pt idx="16">
                        <c:v>86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8A76-43C3-B274-9CC7CA9C7EC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Sheet'!$AF$3</c15:sqref>
                        </c15:formulaRef>
                      </c:ext>
                    </c:extLst>
                    <c:strCache>
                      <c:ptCount val="1"/>
                      <c:pt idx="0">
                        <c:v>ConstructionAcceptance_AC(SUM)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Sheet'!$AF$4:$AF$43</c15:sqref>
                        </c15:fullRef>
                        <c15:formulaRef>
                          <c15:sqref>'Summary Tracking Sheet'!$AF$23:$AF$40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37</c:v>
                      </c:pt>
                      <c:pt idx="12">
                        <c:v>58</c:v>
                      </c:pt>
                      <c:pt idx="13">
                        <c:v>72</c:v>
                      </c:pt>
                      <c:pt idx="14">
                        <c:v>91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8A76-43C3-B274-9CC7CA9C7EC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Sheet'!$AL$3</c15:sqref>
                        </c15:formulaRef>
                      </c:ext>
                    </c:extLst>
                    <c:strCache>
                      <c:ptCount val="1"/>
                      <c:pt idx="0">
                        <c:v>SiteInOperations_BL(SUM)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Sheet'!$AL$4:$AL$43</c15:sqref>
                        </c15:fullRef>
                        <c15:formulaRef>
                          <c15:sqref>'Summary Tracking Sheet'!$AL$23:$AL$40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16</c:v>
                      </c:pt>
                      <c:pt idx="15">
                        <c:v>26</c:v>
                      </c:pt>
                      <c:pt idx="16">
                        <c:v>38</c:v>
                      </c:pt>
                      <c:pt idx="17">
                        <c:v>67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8A76-43C3-B274-9CC7CA9C7EC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'Summary Tracking Sheet'!$AN$3</c15:sqref>
                        </c15:formulaRef>
                      </c:ext>
                    </c:extLst>
                    <c:strCache>
                      <c:ptCount val="1"/>
                      <c:pt idx="0">
                        <c:v>SiteInOperations_AC(SUM)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'Summary Tracking Sheet'!$AN$4:$AN$43</c15:sqref>
                        </c15:fullRef>
                        <c15:formulaRef>
                          <c15:sqref>'Summary Tracking Sheet'!$AN$23:$AN$40</c15:sqref>
                        </c15:formulaRef>
                      </c:ext>
                    </c:extLst>
                    <c:numCache>
                      <c:formatCode>0;\-0;\-;@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16</c:v>
                      </c:pt>
                      <c:pt idx="12">
                        <c:v>26</c:v>
                      </c:pt>
                      <c:pt idx="13">
                        <c:v>38</c:v>
                      </c:pt>
                      <c:pt idx="14">
                        <c:v>64</c:v>
                      </c:pt>
                      <c:pt idx="15">
                        <c:v>83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8A76-43C3-B274-9CC7CA9C7ECF}"/>
                  </c:ext>
                </c:extLst>
              </c15:ser>
            </c15:filteredLineSeries>
          </c:ext>
        </c:extLst>
      </c:lineChart>
      <c:catAx>
        <c:axId val="3762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290808"/>
        <c:crosses val="autoZero"/>
        <c:auto val="1"/>
        <c:lblAlgn val="ctr"/>
        <c:lblOffset val="100"/>
        <c:noMultiLvlLbl val="0"/>
      </c:catAx>
      <c:valAx>
        <c:axId val="3762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;\-0;\-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628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7</xdr:row>
      <xdr:rowOff>156593</xdr:rowOff>
    </xdr:from>
    <xdr:to>
      <xdr:col>8</xdr:col>
      <xdr:colOff>428625</xdr:colOff>
      <xdr:row>11</xdr:row>
      <xdr:rowOff>41621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4162425" y="1632968"/>
          <a:ext cx="781050" cy="799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15</xdr:col>
      <xdr:colOff>228600</xdr:colOff>
      <xdr:row>52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F1A3FA3-9A66-49B4-97EA-3B3E255B3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15</xdr:col>
      <xdr:colOff>228600</xdr:colOff>
      <xdr:row>26</xdr:row>
      <xdr:rowOff>147639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8633F8-76D2-4680-8C95-BC022D3D8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15</xdr:col>
      <xdr:colOff>228600</xdr:colOff>
      <xdr:row>78</xdr:row>
      <xdr:rowOff>147639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9CAF1ABE-D1D3-4F6F-A211-7845C1A10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15</xdr:col>
      <xdr:colOff>228600</xdr:colOff>
      <xdr:row>104</xdr:row>
      <xdr:rowOff>147639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3DFC39F-5416-45C7-A38B-D987DBFD4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228600</xdr:colOff>
      <xdr:row>130</xdr:row>
      <xdr:rowOff>147639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55A023FB-4498-4F43-9B03-889F8CEC9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15</xdr:col>
      <xdr:colOff>228600</xdr:colOff>
      <xdr:row>156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344AA2D-E891-4AD0-A234-4F5A404FE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15</xdr:col>
      <xdr:colOff>228600</xdr:colOff>
      <xdr:row>182</xdr:row>
      <xdr:rowOff>147639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FAADF644-2669-4BF5-B185-F16C311E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186</xdr:row>
      <xdr:rowOff>0</xdr:rowOff>
    </xdr:from>
    <xdr:to>
      <xdr:col>15</xdr:col>
      <xdr:colOff>228600</xdr:colOff>
      <xdr:row>208</xdr:row>
      <xdr:rowOff>147639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3869FD9E-3C2A-45D5-BC94-FF8F53A3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15</xdr:col>
      <xdr:colOff>228600</xdr:colOff>
      <xdr:row>234</xdr:row>
      <xdr:rowOff>147639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2F1DB50-FE5B-48A9-9D10-D8ECD3EF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15</xdr:col>
      <xdr:colOff>228600</xdr:colOff>
      <xdr:row>260</xdr:row>
      <xdr:rowOff>147639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C1D254E-F0FD-4C14-85C1-71C33B8C7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31</xdr:col>
      <xdr:colOff>228600</xdr:colOff>
      <xdr:row>26</xdr:row>
      <xdr:rowOff>147639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EBD06D26-CE18-4038-8CA5-73CBCFE3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eleworx\Documents\_TeleworX\FB\IpT\2019\Project%20Docs\2.%20High-Level%20Planning%20&amp;%20Monitoring\IpT%202020%20Transport%20Project%20High%20Level%20Planning%202019.12.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worX/Downloads/Downloads/TeleworX/IPT/Runbook/Mo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ctober Plan (old)"/>
      <sheetName val="DocChangeLog"/>
      <sheetName val="Gantt Chart"/>
      <sheetName val="Streams Description"/>
      <sheetName val="KPIs"/>
      <sheetName val="Design Progress"/>
      <sheetName val="Design Tracking"/>
      <sheetName val="RACI Chart"/>
      <sheetName val="Communications Plan"/>
      <sheetName val="Risk Register"/>
      <sheetName val="ProjectChangeLog"/>
      <sheetName val="Stakeholder Directory"/>
      <sheetName val="TWX Resource Calendar"/>
      <sheetName val="Labor Calendar"/>
      <sheetName val="Design Tracking SummaryOLD"/>
    </sheetNames>
    <sheetDataSet>
      <sheetData sheetId="0" refreshError="1"/>
      <sheetData sheetId="1" refreshError="1"/>
      <sheetData sheetId="2" refreshError="1"/>
      <sheetData sheetId="3">
        <row r="53">
          <cell r="G53">
            <v>115</v>
          </cell>
        </row>
      </sheetData>
      <sheetData sheetId="4" refreshError="1"/>
      <sheetData sheetId="5" refreshError="1"/>
      <sheetData sheetId="6" refreshError="1"/>
      <sheetData sheetId="7">
        <row r="3">
          <cell r="C3">
            <v>590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mplate Instructions"/>
      <sheetName val="Revision Control"/>
      <sheetName val="Templat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id="3" name="Table_ThreePoint_Estimates" displayName="Table_ThreePoint_Estimates" ref="B9:C19" totalsRowShown="0">
  <autoFilter ref="B9:C19"/>
  <tableColumns count="2">
    <tableColumn id="1" name="ID"/>
    <tableColumn id="6" name="Expected Duration Estimate" dataDxfId="41">
      <calculatedColumnFormula>(#REF!+4*#REF!+#REF!)/6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_SiteMilestonesTracking" displayName="Table_SiteMilestonesTracking" ref="A2:AB102" totalsRowShown="0">
  <autoFilter ref="A2:AB102"/>
  <tableColumns count="28">
    <tableColumn id="1" name="SiteID"/>
    <tableColumn id="2" name="Region"/>
    <tableColumn id="3" name="District"/>
    <tableColumn id="4" name="SiteConfig"/>
    <tableColumn id="5" name="TowerCo"/>
    <tableColumn id="6" name="TowerID"/>
    <tableColumn id="7" name="TechnicalSiteSurvey_BL" dataDxfId="40"/>
    <tableColumn id="8" name="TechnicalSiteSurvey_AC" dataDxfId="39"/>
    <tableColumn id="9" name="SiteEngineeringDocument_BL" dataDxfId="38">
      <calculatedColumnFormula>Table_SiteMilestonesTracking[[#This Row],[TechnicalSiteSurvey_BL]]+t1_SiteSurveyBL+t2_SiteEngineeringDocumentBL</calculatedColumnFormula>
    </tableColumn>
    <tableColumn id="10" name="SiteEngineeringDocument_AC" dataDxfId="37"/>
    <tableColumn id="11" name="SiteConstructionWorkOrder_BL" dataDxfId="36">
      <calculatedColumnFormula>Table_SiteMilestonesTracking[[#This Row],[SiteEngineeringDocument_BL]]+t3_SiteConstructionWorkOrderBL</calculatedColumnFormula>
    </tableColumn>
    <tableColumn id="12" name="SiteConstructionWorkOrder_AC" dataDxfId="35"/>
    <tableColumn id="15" name="CivilWorks_BL" dataDxfId="34">
      <calculatedColumnFormula>Table_SiteMilestonesTracking[[#This Row],[SiteConstructionWorkOrder_BL]]+t4_CivilWorksBL</calculatedColumnFormula>
    </tableColumn>
    <tableColumn id="16" name="CivilWorks_AC" dataDxfId="33"/>
    <tableColumn id="13" name="MechanicalWorks_BL" dataDxfId="32">
      <calculatedColumnFormula>Table_SiteMilestonesTracking[[#This Row],[CivilWorks_BL]]+t5_MechanicalWorksBL</calculatedColumnFormula>
    </tableColumn>
    <tableColumn id="14" name="MechanicalWorks_AC" dataDxfId="31"/>
    <tableColumn id="17" name="ElectricalWorks_BL" dataDxfId="30">
      <calculatedColumnFormula>Table_SiteMilestonesTracking[[#This Row],[MechanicalWorks_BL]]+t6_ElectricalWorksBL</calculatedColumnFormula>
    </tableColumn>
    <tableColumn id="18" name="ElectricalWorks_AC" dataDxfId="29"/>
    <tableColumn id="19" name="ConstructionAcceptance_BL" dataDxfId="28">
      <calculatedColumnFormula>Table_SiteMilestonesTracking[[#This Row],[ElectricalWorks_BL]]+t7_ConstructionAcceptanceBL</calculatedColumnFormula>
    </tableColumn>
    <tableColumn id="20" name="ConstructionAcceptance_AC" dataDxfId="27"/>
    <tableColumn id="21" name="ReadyForInstallation_BL" dataDxfId="26">
      <calculatedColumnFormula>Table_SiteMilestonesTracking[[#This Row],[ConstructionAcceptance_BL]]+t8_ReadyForInstallationBL</calculatedColumnFormula>
    </tableColumn>
    <tableColumn id="22" name="ReadyForInstallation_AC" dataDxfId="25"/>
    <tableColumn id="24" name="SiteInOperations_BL" dataDxfId="24">
      <calculatedColumnFormula>Table_SiteMilestonesTracking[[#This Row],[ReadyForInstallation_BL]]+t9_SiteInOperationsBL</calculatedColumnFormula>
    </tableColumn>
    <tableColumn id="25" name="SiteInOperations_AC" dataDxfId="23"/>
    <tableColumn id="35" name="E2E_Site_BL" dataDxfId="22">
      <calculatedColumnFormula>Table_SiteMilestonesTracking[[#This Row],[SiteInOperations_BL]]-Table_SiteMilestonesTracking[[#This Row],[TechnicalSiteSurvey_BL]]</calculatedColumnFormula>
    </tableColumn>
    <tableColumn id="36" name="E2E_Site_AC" dataDxfId="21">
      <calculatedColumnFormula>Table_SiteMilestonesTracking[[#This Row],[SiteInOperations_AC]]-Table_SiteMilestonesTracking[[#This Row],[TechnicalSiteSurvey_AC]]</calculatedColumnFormula>
    </tableColumn>
    <tableColumn id="37" name="E2E_Site_deltaT" dataDxfId="20">
      <calculatedColumnFormula>Table_SiteMilestonesTracking[[#This Row],[E2E_Site_AC]]-Table_SiteMilestonesTracking[[#This Row],[E2E_Site_BL]]</calculatedColumnFormula>
    </tableColumn>
    <tableColumn id="23" name="Remar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_SiteMilestoneTrackingSummary" displayName="Table_SiteMilestoneTrackingSummary" ref="A3:AN43" totalsRowShown="0">
  <autoFilter ref="A3:AN43"/>
  <tableColumns count="40">
    <tableColumn id="1" name="Year"/>
    <tableColumn id="2" name="Week"/>
    <tableColumn id="3" name="StartDate" dataDxfId="19">
      <calculatedColumnFormula>DATE(Table_SiteMilestoneTrackingSummary[[#This Row],[Year]],1,-2)-WEEKDAY(DATE(Table_SiteMilestoneTrackingSummary[[#This Row],[Year]],1,3))+Table_SiteMilestoneTrackingSummary[[#This Row],[Week]]*7</calculatedColumnFormula>
    </tableColumn>
    <tableColumn id="4" name="EndDate" dataDxfId="18">
      <calculatedColumnFormula>Table_SiteMilestoneTrackingSummary[[#This Row],[StartDate]]+6</calculatedColumnFormula>
    </tableColumn>
    <tableColumn id="5" name="TechnicalSiteSurvey_BL" dataDxfId="17">
      <calculatedColumnFormula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calculatedColumnFormula>
    </tableColumn>
    <tableColumn id="22" name="TechnicalSiteSurvey_BL(SUM)" dataDxfId="16">
      <calculatedColumnFormula>Table_SiteMilestoneTrackingSummary[[#This Row],[TechnicalSiteSurvey_BL]]+E3</calculatedColumnFormula>
    </tableColumn>
    <tableColumn id="6" name="TechnicalSiteSurvey_AC">
      <calculatedColumnFormula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calculatedColumnFormula>
    </tableColumn>
    <tableColumn id="23" name="TechnicalSiteSurvey_AC(SUM)" dataDxfId="15">
      <calculatedColumnFormula>Table_SiteMilestoneTrackingSummary[[#This Row],[TechnicalSiteSurvey_AC]]</calculatedColumnFormula>
    </tableColumn>
    <tableColumn id="7" name="SiteEngineeringDocument_BL">
      <calculatedColumnFormula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calculatedColumnFormula>
    </tableColumn>
    <tableColumn id="21" name="SiteEngineeringDocument_BL(SUM)" dataDxfId="14">
      <calculatedColumnFormula>0+Table_SiteMilestoneTrackingSummary[[#This Row],[SiteEngineeringDocument_BL]]</calculatedColumnFormula>
    </tableColumn>
    <tableColumn id="8" name="SiteEngineeringDocument_AC">
      <calculatedColumnFormula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calculatedColumnFormula>
    </tableColumn>
    <tableColumn id="24" name="SiteEngineeringDocument_AC(SUM)" dataDxfId="13"/>
    <tableColumn id="9" name="SiteConstructionWorkOrder_BL">
      <calculatedColumnFormula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calculatedColumnFormula>
    </tableColumn>
    <tableColumn id="25" name="SiteConstructionWorkOrder_BL(SUM)" dataDxfId="12"/>
    <tableColumn id="10" name="SiteConstructionWorkOrder_AC">
      <calculatedColumnFormula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calculatedColumnFormula>
    </tableColumn>
    <tableColumn id="26" name="SiteConstructionWorkOrder_AC(SUM)" dataDxfId="11"/>
    <tableColumn id="13" name="CivilWorks_BL" dataDxfId="10">
      <calculatedColumnFormula>COUNTIFS(Table_SiteMilestonesTracking[CivilWorks_BL],"&gt;="&amp;Table_SiteMilestoneTrackingSummary[[#This Row],[StartDate]:[StartDate]],Table_SiteMilestonesTracking[CivilWorks_BL],"&lt;"&amp;Table_SiteMilestoneTrackingSummary[[#This Row],[EndDate]:[EndDate]]+1)</calculatedColumnFormula>
    </tableColumn>
    <tableColumn id="27" name="CivilWorks_BL(SUM)" dataDxfId="9"/>
    <tableColumn id="14" name="CivilWorks_AC" dataDxfId="8">
      <calculatedColumnFormula>COUNTIFS(Table_SiteMilestonesTracking[CivilWorks_AC],"&gt;="&amp;Table_SiteMilestoneTrackingSummary[[#This Row],[StartDate]:[StartDate]],Table_SiteMilestonesTracking[CivilWorks_AC],"&lt;"&amp;Table_SiteMilestoneTrackingSummary[[#This Row],[EndDate]:[EndDate]]+1)</calculatedColumnFormula>
    </tableColumn>
    <tableColumn id="28" name="CivilWorks_AC(SUM)" dataDxfId="7"/>
    <tableColumn id="11" name="MechanicalWorks_BL">
      <calculatedColumnFormula>COUNTIFS(Table_SiteMilestonesTracking[MechanicalWorks_BL],"&gt;="&amp;Table_SiteMilestoneTrackingSummary[[#This Row],[StartDate]:[StartDate]],Table_SiteMilestonesTracking[MechanicalWorks_BL],"&lt;"&amp;Table_SiteMilestoneTrackingSummary[[#This Row],[EndDate]:[EndDate]]+1)</calculatedColumnFormula>
    </tableColumn>
    <tableColumn id="29" name="MechanicalWorks_BL(SUM)" dataDxfId="6"/>
    <tableColumn id="12" name="MechanicalWorks_AC">
      <calculatedColumnFormula>COUNTIFS(Table_SiteMilestonesTracking[MechanicalWorks_AC],"&gt;="&amp;Table_SiteMilestoneTrackingSummary[[#This Row],[StartDate]:[StartDate]],Table_SiteMilestonesTracking[MechanicalWorks_AC],"&lt;"&amp;Table_SiteMilestoneTrackingSummary[[#This Row],[EndDate]:[EndDate]]+1)</calculatedColumnFormula>
    </tableColumn>
    <tableColumn id="30" name="MechanicalWorks_AC(SUM)" dataDxfId="5"/>
    <tableColumn id="15" name="ElectricalWorks_BL">
      <calculatedColumnFormula>COUNTIFS(Table_SiteMilestonesTracking[ElectricalWorks_BL],"&gt;="&amp;Table_SiteMilestoneTrackingSummary[[#This Row],[StartDate]:[StartDate]],Table_SiteMilestonesTracking[ElectricalWorks_BL],"&lt;"&amp;Table_SiteMilestoneTrackingSummary[[#This Row],[EndDate]:[EndDate]]+1)</calculatedColumnFormula>
    </tableColumn>
    <tableColumn id="31" name="ElectricalWorks_BL(SUM)" dataDxfId="4"/>
    <tableColumn id="16" name="ElectricalWorks_AC">
      <calculatedColumnFormula>COUNTIFS(Table_SiteMilestonesTracking[ElectricalWorks_AC],"&gt;="&amp;Table_SiteMilestoneTrackingSummary[[#This Row],[StartDate]:[StartDate]],Table_SiteMilestonesTracking[ElectricalWorks_AC],"&lt;"&amp;Table_SiteMilestoneTrackingSummary[[#This Row],[EndDate]:[EndDate]]+1)</calculatedColumnFormula>
    </tableColumn>
    <tableColumn id="32" name="ElectricalWorks_AC(SUM)" dataDxfId="3"/>
    <tableColumn id="17" name="ConstructionAcceptance_BL">
      <calculatedColumnFormula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calculatedColumnFormula>
    </tableColumn>
    <tableColumn id="33" name="ConstructionAcceptance_BL(SUM)" dataDxfId="2"/>
    <tableColumn id="18" name="ConstructionAcceptance_AC">
      <calculatedColumnFormula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calculatedColumnFormula>
    </tableColumn>
    <tableColumn id="34" name="ConstructionAcceptance_AC(SUM)" dataDxfId="1"/>
    <tableColumn id="19" name="ReadyForInstallation_BL">
      <calculatedColumnFormula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calculatedColumnFormula>
    </tableColumn>
    <tableColumn id="35" name="ReadyForInstallation_BL(SUM)" dataDxfId="0"/>
    <tableColumn id="20" name="ReadyForInstallation_AC">
      <calculatedColumnFormula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calculatedColumnFormula>
    </tableColumn>
    <tableColumn id="36" name="ReadyForInstallation_AC(SUM)"/>
    <tableColumn id="37" name="SiteInOperations_BL">
      <calculatedColumnFormula>COUNTIFS(Table_SiteMilestonesTracking[SiteInOperations_BL],"&gt;="&amp;Table_SiteMilestoneTrackingSummary[[#This Row],[StartDate]:[StartDate]],Table_SiteMilestonesTracking[SiteInOperations_BL],"&lt;"&amp;Table_SiteMilestoneTrackingSummary[[#This Row],[EndDate]:[EndDate]]+1)</calculatedColumnFormula>
    </tableColumn>
    <tableColumn id="38" name="SiteInOperations_BL(SUM)"/>
    <tableColumn id="39" name="SiteInOperations_AC">
      <calculatedColumnFormula>COUNTIFS(Table_SiteMilestonesTracking[SiteInOperations_AC],"&gt;="&amp;Table_SiteMilestoneTrackingSummary[[#This Row],[StartDate]:[StartDate]],Table_SiteMilestonesTracking[SiteInOperations_AC],"&lt;"&amp;Table_SiteMilestoneTrackingSummary[[#This Row],[EndDate]:[EndDate]]+1)</calculatedColumnFormula>
    </tableColumn>
    <tableColumn id="40" name="SiteInOperations_AC(SU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2"/>
  <sheetViews>
    <sheetView showGridLines="0" tabSelected="1" workbookViewId="0">
      <selection activeCell="B7" sqref="B7"/>
    </sheetView>
  </sheetViews>
  <sheetFormatPr baseColWidth="10" defaultRowHeight="15" x14ac:dyDescent="0.25"/>
  <cols>
    <col min="1" max="1" width="4.5703125" style="22" customWidth="1"/>
    <col min="2" max="2" width="10.85546875" style="22" bestFit="1" customWidth="1"/>
    <col min="3" max="46" width="8.7109375" style="22" customWidth="1"/>
    <col min="47" max="16384" width="11.42578125" style="22"/>
  </cols>
  <sheetData>
    <row r="5" spans="1:1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ht="26.25" x14ac:dyDescent="0.4">
      <c r="A6" s="21"/>
      <c r="B6" s="23" t="s">
        <v>222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1"/>
    </row>
    <row r="7" spans="1:15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ht="21" x14ac:dyDescent="0.25">
      <c r="A8" s="21"/>
      <c r="B8" s="2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21" x14ac:dyDescent="0.35">
      <c r="A10" s="21"/>
      <c r="B10" s="26" t="s">
        <v>221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</sheetData>
  <mergeCells count="1">
    <mergeCell ref="B6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7" sqref="K7"/>
    </sheetView>
  </sheetViews>
  <sheetFormatPr baseColWidth="10" defaultColWidth="8.7109375" defaultRowHeight="15" x14ac:dyDescent="0.25"/>
  <cols>
    <col min="1" max="1" width="1.5703125" customWidth="1"/>
  </cols>
  <sheetData>
    <row r="1" spans="1:9" ht="21" x14ac:dyDescent="0.35">
      <c r="A1" s="27"/>
      <c r="B1" s="27" t="s">
        <v>200</v>
      </c>
      <c r="C1" s="28"/>
      <c r="D1" s="28"/>
      <c r="E1" s="28"/>
      <c r="F1" s="28"/>
      <c r="G1" s="28"/>
      <c r="H1" s="28"/>
      <c r="I1" s="28"/>
    </row>
    <row r="3" spans="1:9" x14ac:dyDescent="0.25">
      <c r="B3" t="s">
        <v>217</v>
      </c>
    </row>
    <row r="4" spans="1:9" x14ac:dyDescent="0.25">
      <c r="B4" t="s">
        <v>219</v>
      </c>
    </row>
    <row r="5" spans="1:9" x14ac:dyDescent="0.25">
      <c r="B5" t="s">
        <v>220</v>
      </c>
    </row>
    <row r="6" spans="1:9" x14ac:dyDescent="0.25">
      <c r="B6" t="s">
        <v>205</v>
      </c>
    </row>
    <row r="8" spans="1:9" x14ac:dyDescent="0.25">
      <c r="B8" t="s">
        <v>202</v>
      </c>
    </row>
    <row r="9" spans="1:9" x14ac:dyDescent="0.25">
      <c r="B9" t="s">
        <v>203</v>
      </c>
    </row>
    <row r="10" spans="1:9" x14ac:dyDescent="0.25">
      <c r="B10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80" zoomScaleNormal="80" workbookViewId="0">
      <selection activeCell="G8" sqref="G8"/>
    </sheetView>
  </sheetViews>
  <sheetFormatPr baseColWidth="10" defaultColWidth="8.7109375" defaultRowHeight="15" x14ac:dyDescent="0.25"/>
  <cols>
    <col min="1" max="1" width="1.85546875" customWidth="1"/>
    <col min="2" max="2" width="38.42578125" bestFit="1" customWidth="1"/>
    <col min="3" max="3" width="27.5703125" customWidth="1"/>
    <col min="4" max="4" width="1.85546875" customWidth="1"/>
  </cols>
  <sheetData>
    <row r="1" spans="1:4" x14ac:dyDescent="0.25">
      <c r="A1" s="3"/>
      <c r="B1" s="4"/>
      <c r="C1" s="4"/>
      <c r="D1" s="5"/>
    </row>
    <row r="2" spans="1:4" ht="18.75" x14ac:dyDescent="0.3">
      <c r="A2" s="6"/>
      <c r="B2" s="29" t="s">
        <v>206</v>
      </c>
      <c r="C2" s="29"/>
      <c r="D2" s="1"/>
    </row>
    <row r="3" spans="1:4" x14ac:dyDescent="0.25">
      <c r="A3" s="6"/>
      <c r="B3" s="2"/>
      <c r="C3" s="2"/>
      <c r="D3" s="1"/>
    </row>
    <row r="4" spans="1:4" x14ac:dyDescent="0.25">
      <c r="A4" s="6"/>
      <c r="B4" s="2" t="s">
        <v>216</v>
      </c>
      <c r="C4" s="2"/>
      <c r="D4" s="1"/>
    </row>
    <row r="5" spans="1:4" x14ac:dyDescent="0.25">
      <c r="A5" s="6"/>
      <c r="B5" s="2" t="s">
        <v>201</v>
      </c>
      <c r="C5" s="2"/>
      <c r="D5" s="1"/>
    </row>
    <row r="6" spans="1:4" x14ac:dyDescent="0.25">
      <c r="A6" s="6"/>
      <c r="B6" s="2"/>
      <c r="C6" s="2"/>
      <c r="D6" s="1"/>
    </row>
    <row r="7" spans="1:4" x14ac:dyDescent="0.25">
      <c r="A7" s="6"/>
      <c r="B7" s="2"/>
      <c r="C7" s="2"/>
      <c r="D7" s="1"/>
    </row>
    <row r="8" spans="1:4" ht="15.75" x14ac:dyDescent="0.25">
      <c r="A8" s="6"/>
      <c r="B8" s="30"/>
      <c r="C8" s="30"/>
      <c r="D8" s="1"/>
    </row>
    <row r="9" spans="1:4" x14ac:dyDescent="0.25">
      <c r="A9" s="6"/>
      <c r="B9" s="2" t="s">
        <v>0</v>
      </c>
      <c r="C9" s="19" t="s">
        <v>1</v>
      </c>
      <c r="D9" s="1"/>
    </row>
    <row r="10" spans="1:4" x14ac:dyDescent="0.25">
      <c r="A10" s="6"/>
      <c r="B10" s="2" t="s">
        <v>60</v>
      </c>
      <c r="C10" s="2">
        <v>4</v>
      </c>
      <c r="D10" s="1"/>
    </row>
    <row r="11" spans="1:4" x14ac:dyDescent="0.25">
      <c r="A11" s="6"/>
      <c r="B11" s="2" t="s">
        <v>61</v>
      </c>
      <c r="C11" s="2">
        <v>14</v>
      </c>
      <c r="D11" s="1"/>
    </row>
    <row r="12" spans="1:4" x14ac:dyDescent="0.25">
      <c r="A12" s="6"/>
      <c r="B12" s="2" t="s">
        <v>62</v>
      </c>
      <c r="C12" s="2">
        <v>2</v>
      </c>
      <c r="D12" s="1"/>
    </row>
    <row r="13" spans="1:4" x14ac:dyDescent="0.25">
      <c r="A13" s="6"/>
      <c r="B13" s="2" t="s">
        <v>63</v>
      </c>
      <c r="C13" s="2">
        <v>20</v>
      </c>
      <c r="D13" s="1"/>
    </row>
    <row r="14" spans="1:4" x14ac:dyDescent="0.25">
      <c r="A14" s="6"/>
      <c r="B14" s="2" t="s">
        <v>64</v>
      </c>
      <c r="C14" s="2">
        <v>6</v>
      </c>
      <c r="D14" s="1"/>
    </row>
    <row r="15" spans="1:4" x14ac:dyDescent="0.25">
      <c r="A15" s="6"/>
      <c r="B15" s="2" t="s">
        <v>65</v>
      </c>
      <c r="C15" s="2">
        <v>9</v>
      </c>
      <c r="D15" s="1"/>
    </row>
    <row r="16" spans="1:4" x14ac:dyDescent="0.25">
      <c r="A16" s="6"/>
      <c r="B16" s="2" t="s">
        <v>66</v>
      </c>
      <c r="C16" s="2">
        <v>2</v>
      </c>
      <c r="D16" s="1"/>
    </row>
    <row r="17" spans="1:4" x14ac:dyDescent="0.25">
      <c r="A17" s="6"/>
      <c r="B17" s="2" t="s">
        <v>67</v>
      </c>
      <c r="C17" s="2">
        <v>5</v>
      </c>
      <c r="D17" s="1"/>
    </row>
    <row r="18" spans="1:4" x14ac:dyDescent="0.25">
      <c r="A18" s="6"/>
      <c r="B18" s="2" t="s">
        <v>215</v>
      </c>
      <c r="C18" s="2">
        <v>10</v>
      </c>
      <c r="D18" s="1"/>
    </row>
    <row r="19" spans="1:4" ht="15.75" thickBot="1" x14ac:dyDescent="0.3">
      <c r="A19" s="7"/>
      <c r="B19" s="8"/>
      <c r="C19" s="20"/>
      <c r="D19" s="9"/>
    </row>
  </sheetData>
  <mergeCells count="2">
    <mergeCell ref="B2:C2"/>
    <mergeCell ref="B8:C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zoomScale="60" zoomScaleNormal="60" workbookViewId="0">
      <selection sqref="A1:AB1"/>
    </sheetView>
  </sheetViews>
  <sheetFormatPr baseColWidth="10" defaultColWidth="8.7109375" defaultRowHeight="15" outlineLevelCol="1" x14ac:dyDescent="0.25"/>
  <cols>
    <col min="2" max="2" width="9.28515625" hidden="1" customWidth="1" outlineLevel="1"/>
    <col min="3" max="3" width="9.42578125" hidden="1" customWidth="1" outlineLevel="1"/>
    <col min="4" max="4" width="12.28515625" hidden="1" customWidth="1" outlineLevel="1"/>
    <col min="5" max="5" width="15.7109375" hidden="1" customWidth="1" outlineLevel="1"/>
    <col min="6" max="6" width="10.5703125" hidden="1" customWidth="1" outlineLevel="1"/>
    <col min="7" max="7" width="24.140625" bestFit="1" customWidth="1" collapsed="1"/>
    <col min="8" max="8" width="24.5703125" bestFit="1" customWidth="1"/>
    <col min="9" max="9" width="29.42578125" bestFit="1" customWidth="1"/>
    <col min="10" max="10" width="29.85546875" bestFit="1" customWidth="1"/>
    <col min="11" max="11" width="31" bestFit="1" customWidth="1"/>
    <col min="12" max="12" width="31.42578125" bestFit="1" customWidth="1"/>
    <col min="13" max="13" width="16.28515625" bestFit="1" customWidth="1"/>
    <col min="14" max="14" width="16.5703125" bestFit="1" customWidth="1"/>
    <col min="15" max="15" width="20.28515625" bestFit="1" customWidth="1"/>
    <col min="16" max="16" width="20.7109375" bestFit="1" customWidth="1"/>
    <col min="17" max="17" width="24.85546875" bestFit="1" customWidth="1"/>
    <col min="18" max="18" width="25.28515625" bestFit="1" customWidth="1"/>
    <col min="19" max="19" width="28" bestFit="1" customWidth="1"/>
    <col min="20" max="20" width="28.5703125" bestFit="1" customWidth="1"/>
    <col min="21" max="21" width="24.7109375" bestFit="1" customWidth="1"/>
    <col min="22" max="22" width="25.140625" bestFit="1" customWidth="1"/>
    <col min="23" max="23" width="21.5703125" bestFit="1" customWidth="1"/>
    <col min="24" max="24" width="22" bestFit="1" customWidth="1"/>
    <col min="25" max="27" width="22" customWidth="1"/>
    <col min="28" max="28" width="17.28515625" customWidth="1"/>
    <col min="29" max="29" width="17.7109375" customWidth="1"/>
    <col min="30" max="30" width="9.85546875" customWidth="1"/>
  </cols>
  <sheetData>
    <row r="1" spans="1:28" ht="21" x14ac:dyDescent="0.35">
      <c r="A1" s="27" t="s">
        <v>218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A2" t="s">
        <v>2</v>
      </c>
      <c r="B2" t="s">
        <v>3</v>
      </c>
      <c r="C2" t="s">
        <v>7</v>
      </c>
      <c r="D2" t="s">
        <v>17</v>
      </c>
      <c r="E2" t="s">
        <v>18</v>
      </c>
      <c r="F2" t="s">
        <v>23</v>
      </c>
      <c r="G2" t="s">
        <v>168</v>
      </c>
      <c r="H2" t="s">
        <v>169</v>
      </c>
      <c r="I2" t="s">
        <v>170</v>
      </c>
      <c r="J2" t="s">
        <v>171</v>
      </c>
      <c r="K2" t="s">
        <v>172</v>
      </c>
      <c r="L2" t="s">
        <v>173</v>
      </c>
      <c r="M2" t="s">
        <v>174</v>
      </c>
      <c r="N2" t="s">
        <v>175</v>
      </c>
      <c r="O2" t="s">
        <v>176</v>
      </c>
      <c r="P2" t="s">
        <v>177</v>
      </c>
      <c r="Q2" t="s">
        <v>178</v>
      </c>
      <c r="R2" t="s">
        <v>179</v>
      </c>
      <c r="S2" t="s">
        <v>180</v>
      </c>
      <c r="T2" t="s">
        <v>181</v>
      </c>
      <c r="U2" t="s">
        <v>182</v>
      </c>
      <c r="V2" t="s">
        <v>183</v>
      </c>
      <c r="W2" t="s">
        <v>35</v>
      </c>
      <c r="X2" t="s">
        <v>36</v>
      </c>
      <c r="Y2" t="s">
        <v>47</v>
      </c>
      <c r="Z2" t="s">
        <v>46</v>
      </c>
      <c r="AA2" t="s">
        <v>48</v>
      </c>
      <c r="AB2" t="s">
        <v>30</v>
      </c>
    </row>
    <row r="3" spans="1:28" x14ac:dyDescent="0.25">
      <c r="A3" t="s">
        <v>68</v>
      </c>
      <c r="B3" t="s">
        <v>4</v>
      </c>
      <c r="C3" t="s">
        <v>8</v>
      </c>
      <c r="D3" t="s">
        <v>14</v>
      </c>
      <c r="E3" t="s">
        <v>19</v>
      </c>
      <c r="F3" t="s">
        <v>24</v>
      </c>
      <c r="G3" s="10">
        <v>43983</v>
      </c>
      <c r="H3" s="10">
        <v>43987</v>
      </c>
      <c r="I3" s="10">
        <f>Table_SiteMilestonesTracking[[#This Row],[TechnicalSiteSurvey_BL]]+t1_SiteSurveyBL+t2_SiteEngineeringDocumentBL</f>
        <v>44001</v>
      </c>
      <c r="J3" s="10">
        <v>43996.166666666664</v>
      </c>
      <c r="K3" s="10">
        <f>Table_SiteMilestonesTracking[[#This Row],[SiteEngineeringDocument_BL]]+t3_SiteConstructionWorkOrderBL</f>
        <v>44003</v>
      </c>
      <c r="L3" s="10">
        <v>44006.666666666664</v>
      </c>
      <c r="M3" s="10">
        <f>Table_SiteMilestonesTracking[[#This Row],[SiteConstructionWorkOrder_BL]]+t4_CivilWorksBL</f>
        <v>44023</v>
      </c>
      <c r="N3" s="10">
        <v>44012.666666666664</v>
      </c>
      <c r="O3" s="10">
        <f>Table_SiteMilestonesTracking[[#This Row],[CivilWorks_BL]]+t5_MechanicalWorksBL</f>
        <v>44029</v>
      </c>
      <c r="P3" s="10">
        <v>44018.833333333328</v>
      </c>
      <c r="Q3" s="10">
        <f>Table_SiteMilestonesTracking[[#This Row],[MechanicalWorks_BL]]+t6_ElectricalWorksBL</f>
        <v>44038</v>
      </c>
      <c r="R3" s="10">
        <v>44021.833333333328</v>
      </c>
      <c r="S3" s="10">
        <f>Table_SiteMilestonesTracking[[#This Row],[ElectricalWorks_BL]]+t7_ConstructionAcceptanceBL</f>
        <v>44040</v>
      </c>
      <c r="T3" s="10">
        <v>44025.333333333328</v>
      </c>
      <c r="U3" s="10">
        <f>Table_SiteMilestonesTracking[[#This Row],[ConstructionAcceptance_BL]]+t8_ReadyForInstallationBL</f>
        <v>44045</v>
      </c>
      <c r="V3" s="10">
        <v>44029.833333333328</v>
      </c>
      <c r="W3" s="10">
        <f>Table_SiteMilestonesTracking[[#This Row],[ReadyForInstallation_BL]]+t9_SiteInOperationsBL</f>
        <v>44055</v>
      </c>
      <c r="X3" s="10">
        <v>44032.833333333328</v>
      </c>
      <c r="Y3" s="16">
        <f>Table_SiteMilestonesTracking[[#This Row],[SiteInOperations_BL]]-Table_SiteMilestonesTracking[[#This Row],[TechnicalSiteSurvey_BL]]</f>
        <v>72</v>
      </c>
      <c r="Z3" s="16">
        <f>Table_SiteMilestonesTracking[[#This Row],[SiteInOperations_AC]]-Table_SiteMilestonesTracking[[#This Row],[TechnicalSiteSurvey_AC]]</f>
        <v>45.833333333328483</v>
      </c>
      <c r="AA3" s="16">
        <f>Table_SiteMilestonesTracking[[#This Row],[E2E_Site_AC]]-Table_SiteMilestonesTracking[[#This Row],[E2E_Site_BL]]</f>
        <v>-26.166666666671517</v>
      </c>
    </row>
    <row r="4" spans="1:28" x14ac:dyDescent="0.25">
      <c r="A4" t="s">
        <v>69</v>
      </c>
      <c r="B4" t="s">
        <v>4</v>
      </c>
      <c r="C4" t="s">
        <v>9</v>
      </c>
      <c r="D4" t="s">
        <v>15</v>
      </c>
      <c r="E4" t="s">
        <v>20</v>
      </c>
      <c r="F4" t="s">
        <v>25</v>
      </c>
      <c r="G4" s="10">
        <v>43983</v>
      </c>
      <c r="H4" s="10">
        <v>43984</v>
      </c>
      <c r="I4" s="10">
        <f>Table_SiteMilestonesTracking[[#This Row],[TechnicalSiteSurvey_BL]]+t1_SiteSurveyBL+t2_SiteEngineeringDocumentBL</f>
        <v>44001</v>
      </c>
      <c r="J4" s="10">
        <v>43998.166666666664</v>
      </c>
      <c r="K4" s="10">
        <f>Table_SiteMilestonesTracking[[#This Row],[SiteEngineeringDocument_BL]]+t3_SiteConstructionWorkOrderBL</f>
        <v>44003</v>
      </c>
      <c r="L4" s="10">
        <v>44003.666666666664</v>
      </c>
      <c r="M4" s="10">
        <f>Table_SiteMilestonesTracking[[#This Row],[SiteConstructionWorkOrder_BL]]+t4_CivilWorksBL</f>
        <v>44023</v>
      </c>
      <c r="N4" s="10">
        <v>44007.666666666664</v>
      </c>
      <c r="O4" s="10">
        <f>Table_SiteMilestonesTracking[[#This Row],[CivilWorks_BL]]+t5_MechanicalWorksBL</f>
        <v>44029</v>
      </c>
      <c r="P4" s="10">
        <v>44018.833333333328</v>
      </c>
      <c r="Q4" s="10">
        <f>Table_SiteMilestonesTracking[[#This Row],[MechanicalWorks_BL]]+t6_ElectricalWorksBL</f>
        <v>44038</v>
      </c>
      <c r="R4" s="10">
        <v>44018.833333333328</v>
      </c>
      <c r="S4" s="10">
        <f>Table_SiteMilestonesTracking[[#This Row],[ElectricalWorks_BL]]+t7_ConstructionAcceptanceBL</f>
        <v>44040</v>
      </c>
      <c r="T4" s="10">
        <v>44022.333333333328</v>
      </c>
      <c r="U4" s="10">
        <f>Table_SiteMilestonesTracking[[#This Row],[ConstructionAcceptance_BL]]+t8_ReadyForInstallationBL</f>
        <v>44045</v>
      </c>
      <c r="V4" s="10">
        <v>44027.833333333328</v>
      </c>
      <c r="W4" s="10">
        <f>Table_SiteMilestonesTracking[[#This Row],[ReadyForInstallation_BL]]+t9_SiteInOperationsBL</f>
        <v>44055</v>
      </c>
      <c r="X4" s="10">
        <v>44037.833333333328</v>
      </c>
      <c r="Y4" s="16">
        <f>Table_SiteMilestonesTracking[[#This Row],[SiteInOperations_BL]]-Table_SiteMilestonesTracking[[#This Row],[TechnicalSiteSurvey_BL]]</f>
        <v>72</v>
      </c>
      <c r="Z4" s="16">
        <f>Table_SiteMilestonesTracking[[#This Row],[SiteInOperations_AC]]-Table_SiteMilestonesTracking[[#This Row],[TechnicalSiteSurvey_AC]]</f>
        <v>53.833333333328483</v>
      </c>
      <c r="AA4" s="16">
        <f>Table_SiteMilestonesTracking[[#This Row],[E2E_Site_AC]]-Table_SiteMilestonesTracking[[#This Row],[E2E_Site_BL]]</f>
        <v>-18.166666666671517</v>
      </c>
    </row>
    <row r="5" spans="1:28" x14ac:dyDescent="0.25">
      <c r="A5" t="s">
        <v>70</v>
      </c>
      <c r="B5" t="s">
        <v>5</v>
      </c>
      <c r="C5" t="s">
        <v>10</v>
      </c>
      <c r="D5" t="s">
        <v>16</v>
      </c>
      <c r="E5" t="s">
        <v>21</v>
      </c>
      <c r="F5" t="s">
        <v>26</v>
      </c>
      <c r="G5" s="10">
        <v>43983</v>
      </c>
      <c r="H5" s="10">
        <v>43986</v>
      </c>
      <c r="I5" s="10">
        <f>Table_SiteMilestonesTracking[[#This Row],[TechnicalSiteSurvey_BL]]+t1_SiteSurveyBL+t2_SiteEngineeringDocumentBL</f>
        <v>44001</v>
      </c>
      <c r="J5" s="10">
        <v>43999.166666666664</v>
      </c>
      <c r="K5" s="10">
        <f>Table_SiteMilestonesTracking[[#This Row],[SiteEngineeringDocument_BL]]+t3_SiteConstructionWorkOrderBL</f>
        <v>44003</v>
      </c>
      <c r="L5" s="10">
        <v>44007.666666666664</v>
      </c>
      <c r="M5" s="10">
        <f>Table_SiteMilestonesTracking[[#This Row],[SiteConstructionWorkOrder_BL]]+t4_CivilWorksBL</f>
        <v>44023</v>
      </c>
      <c r="N5" s="10">
        <v>44010.666666666664</v>
      </c>
      <c r="O5" s="10">
        <f>Table_SiteMilestonesTracking[[#This Row],[CivilWorks_BL]]+t5_MechanicalWorksBL</f>
        <v>44029</v>
      </c>
      <c r="P5" s="10">
        <v>44018.833333333328</v>
      </c>
      <c r="Q5" s="10">
        <f>Table_SiteMilestonesTracking[[#This Row],[MechanicalWorks_BL]]+t6_ElectricalWorksBL</f>
        <v>44038</v>
      </c>
      <c r="R5" s="10">
        <v>44019.833333333328</v>
      </c>
      <c r="S5" s="10">
        <f>Table_SiteMilestonesTracking[[#This Row],[ElectricalWorks_BL]]+t7_ConstructionAcceptanceBL</f>
        <v>44040</v>
      </c>
      <c r="T5" s="10">
        <v>44024.333333333328</v>
      </c>
      <c r="U5" s="10">
        <f>Table_SiteMilestonesTracking[[#This Row],[ConstructionAcceptance_BL]]+t8_ReadyForInstallationBL</f>
        <v>44045</v>
      </c>
      <c r="V5" s="10">
        <v>44028.833333333328</v>
      </c>
      <c r="W5" s="10">
        <f>Table_SiteMilestonesTracking[[#This Row],[ReadyForInstallation_BL]]+t9_SiteInOperationsBL</f>
        <v>44055</v>
      </c>
      <c r="X5" s="10">
        <v>44035.833333333328</v>
      </c>
      <c r="Y5" s="16">
        <f>Table_SiteMilestonesTracking[[#This Row],[SiteInOperations_BL]]-Table_SiteMilestonesTracking[[#This Row],[TechnicalSiteSurvey_BL]]</f>
        <v>72</v>
      </c>
      <c r="Z5" s="16">
        <f>Table_SiteMilestonesTracking[[#This Row],[SiteInOperations_AC]]-Table_SiteMilestonesTracking[[#This Row],[TechnicalSiteSurvey_AC]]</f>
        <v>49.833333333328483</v>
      </c>
      <c r="AA5" s="16">
        <f>Table_SiteMilestonesTracking[[#This Row],[E2E_Site_AC]]-Table_SiteMilestonesTracking[[#This Row],[E2E_Site_BL]]</f>
        <v>-22.166666666671517</v>
      </c>
    </row>
    <row r="6" spans="1:28" x14ac:dyDescent="0.25">
      <c r="A6" t="s">
        <v>71</v>
      </c>
      <c r="B6" t="s">
        <v>5</v>
      </c>
      <c r="C6" t="s">
        <v>11</v>
      </c>
      <c r="D6" t="s">
        <v>14</v>
      </c>
      <c r="E6" t="s">
        <v>21</v>
      </c>
      <c r="F6" t="s">
        <v>27</v>
      </c>
      <c r="G6" s="10">
        <v>43983</v>
      </c>
      <c r="H6" s="10">
        <v>43986</v>
      </c>
      <c r="I6" s="10">
        <f>Table_SiteMilestonesTracking[[#This Row],[TechnicalSiteSurvey_BL]]+t1_SiteSurveyBL+t2_SiteEngineeringDocumentBL</f>
        <v>44001</v>
      </c>
      <c r="J6" s="10">
        <v>43999.166666666664</v>
      </c>
      <c r="K6" s="10">
        <f>Table_SiteMilestonesTracking[[#This Row],[SiteEngineeringDocument_BL]]+t3_SiteConstructionWorkOrderBL</f>
        <v>44003</v>
      </c>
      <c r="L6" s="10">
        <v>44004.666666666664</v>
      </c>
      <c r="M6" s="10">
        <f>Table_SiteMilestonesTracking[[#This Row],[SiteConstructionWorkOrder_BL]]+t4_CivilWorksBL</f>
        <v>44023</v>
      </c>
      <c r="N6" s="10">
        <v>44008.666666666664</v>
      </c>
      <c r="O6" s="10">
        <f>Table_SiteMilestonesTracking[[#This Row],[CivilWorks_BL]]+t5_MechanicalWorksBL</f>
        <v>44029</v>
      </c>
      <c r="P6" s="10">
        <v>44017.833333333328</v>
      </c>
      <c r="Q6" s="10">
        <f>Table_SiteMilestonesTracking[[#This Row],[MechanicalWorks_BL]]+t6_ElectricalWorksBL</f>
        <v>44038</v>
      </c>
      <c r="R6" s="10">
        <v>44018.833333333328</v>
      </c>
      <c r="S6" s="10">
        <f>Table_SiteMilestonesTracking[[#This Row],[ElectricalWorks_BL]]+t7_ConstructionAcceptanceBL</f>
        <v>44040</v>
      </c>
      <c r="T6" s="10">
        <v>44026.333333333328</v>
      </c>
      <c r="U6" s="10">
        <f>Table_SiteMilestonesTracking[[#This Row],[ConstructionAcceptance_BL]]+t8_ReadyForInstallationBL</f>
        <v>44045</v>
      </c>
      <c r="V6" s="10">
        <v>44024.833333333328</v>
      </c>
      <c r="W6" s="10">
        <f>Table_SiteMilestonesTracking[[#This Row],[ReadyForInstallation_BL]]+t9_SiteInOperationsBL</f>
        <v>44055</v>
      </c>
      <c r="X6" s="10">
        <v>44035.833333333328</v>
      </c>
      <c r="Y6" s="16">
        <f>Table_SiteMilestonesTracking[[#This Row],[SiteInOperations_BL]]-Table_SiteMilestonesTracking[[#This Row],[TechnicalSiteSurvey_BL]]</f>
        <v>72</v>
      </c>
      <c r="Z6" s="16">
        <f>Table_SiteMilestonesTracking[[#This Row],[SiteInOperations_AC]]-Table_SiteMilestonesTracking[[#This Row],[TechnicalSiteSurvey_AC]]</f>
        <v>49.833333333328483</v>
      </c>
      <c r="AA6" s="16">
        <f>Table_SiteMilestonesTracking[[#This Row],[E2E_Site_AC]]-Table_SiteMilestonesTracking[[#This Row],[E2E_Site_BL]]</f>
        <v>-22.166666666671517</v>
      </c>
    </row>
    <row r="7" spans="1:28" x14ac:dyDescent="0.25">
      <c r="A7" t="s">
        <v>72</v>
      </c>
      <c r="B7" t="s">
        <v>6</v>
      </c>
      <c r="C7" t="s">
        <v>12</v>
      </c>
      <c r="D7" t="s">
        <v>15</v>
      </c>
      <c r="E7" t="s">
        <v>22</v>
      </c>
      <c r="F7" t="s">
        <v>28</v>
      </c>
      <c r="G7" s="10">
        <v>43983</v>
      </c>
      <c r="H7" s="10">
        <v>43984</v>
      </c>
      <c r="I7" s="10">
        <f>Table_SiteMilestonesTracking[[#This Row],[TechnicalSiteSurvey_BL]]+t1_SiteSurveyBL+t2_SiteEngineeringDocumentBL</f>
        <v>44001</v>
      </c>
      <c r="J7" s="10">
        <v>43999.166666666664</v>
      </c>
      <c r="K7" s="10">
        <f>Table_SiteMilestonesTracking[[#This Row],[SiteEngineeringDocument_BL]]+t3_SiteConstructionWorkOrderBL</f>
        <v>44003</v>
      </c>
      <c r="L7" s="10">
        <v>44004.666666666664</v>
      </c>
      <c r="M7" s="10">
        <f>Table_SiteMilestonesTracking[[#This Row],[SiteConstructionWorkOrder_BL]]+t4_CivilWorksBL</f>
        <v>44023</v>
      </c>
      <c r="N7" s="10">
        <v>44010.666666666664</v>
      </c>
      <c r="O7" s="10">
        <f>Table_SiteMilestonesTracking[[#This Row],[CivilWorks_BL]]+t5_MechanicalWorksBL</f>
        <v>44029</v>
      </c>
      <c r="P7" s="10">
        <v>44016.833333333328</v>
      </c>
      <c r="Q7" s="10">
        <f>Table_SiteMilestonesTracking[[#This Row],[MechanicalWorks_BL]]+t6_ElectricalWorksBL</f>
        <v>44038</v>
      </c>
      <c r="R7" s="10">
        <v>44022.833333333328</v>
      </c>
      <c r="S7" s="10">
        <f>Table_SiteMilestonesTracking[[#This Row],[ElectricalWorks_BL]]+t7_ConstructionAcceptanceBL</f>
        <v>44040</v>
      </c>
      <c r="T7" s="10">
        <v>44022.333333333328</v>
      </c>
      <c r="U7" s="10">
        <f>Table_SiteMilestonesTracking[[#This Row],[ConstructionAcceptance_BL]]+t8_ReadyForInstallationBL</f>
        <v>44045</v>
      </c>
      <c r="V7" s="10">
        <v>44026.833333333328</v>
      </c>
      <c r="W7" s="10">
        <f>Table_SiteMilestonesTracking[[#This Row],[ReadyForInstallation_BL]]+t9_SiteInOperationsBL</f>
        <v>44055</v>
      </c>
      <c r="X7" s="10">
        <v>44032.833333333328</v>
      </c>
      <c r="Y7" s="16">
        <f>Table_SiteMilestonesTracking[[#This Row],[SiteInOperations_BL]]-Table_SiteMilestonesTracking[[#This Row],[TechnicalSiteSurvey_BL]]</f>
        <v>72</v>
      </c>
      <c r="Z7" s="16">
        <f>Table_SiteMilestonesTracking[[#This Row],[SiteInOperations_AC]]-Table_SiteMilestonesTracking[[#This Row],[TechnicalSiteSurvey_AC]]</f>
        <v>48.833333333328483</v>
      </c>
      <c r="AA7" s="16">
        <f>Table_SiteMilestonesTracking[[#This Row],[E2E_Site_AC]]-Table_SiteMilestonesTracking[[#This Row],[E2E_Site_BL]]</f>
        <v>-23.166666666671517</v>
      </c>
    </row>
    <row r="8" spans="1:28" x14ac:dyDescent="0.25">
      <c r="A8" t="s">
        <v>73</v>
      </c>
      <c r="B8" t="s">
        <v>6</v>
      </c>
      <c r="C8" t="s">
        <v>13</v>
      </c>
      <c r="D8" t="s">
        <v>16</v>
      </c>
      <c r="E8" t="s">
        <v>22</v>
      </c>
      <c r="F8" t="s">
        <v>29</v>
      </c>
      <c r="G8" s="10">
        <v>43983</v>
      </c>
      <c r="H8" s="10">
        <v>43985</v>
      </c>
      <c r="I8" s="10">
        <f>Table_SiteMilestonesTracking[[#This Row],[TechnicalSiteSurvey_BL]]+t1_SiteSurveyBL+t2_SiteEngineeringDocumentBL</f>
        <v>44001</v>
      </c>
      <c r="J8" s="10">
        <v>43999.166666666664</v>
      </c>
      <c r="K8" s="10">
        <f>Table_SiteMilestonesTracking[[#This Row],[SiteEngineeringDocument_BL]]+t3_SiteConstructionWorkOrderBL</f>
        <v>44003</v>
      </c>
      <c r="L8" s="10">
        <v>44006.666666666664</v>
      </c>
      <c r="M8" s="10">
        <f>Table_SiteMilestonesTracking[[#This Row],[SiteConstructionWorkOrder_BL]]+t4_CivilWorksBL</f>
        <v>44023</v>
      </c>
      <c r="N8" s="10">
        <v>44009.666666666664</v>
      </c>
      <c r="O8" s="10">
        <f>Table_SiteMilestonesTracking[[#This Row],[CivilWorks_BL]]+t5_MechanicalWorksBL</f>
        <v>44029</v>
      </c>
      <c r="P8" s="10">
        <v>44014.833333333328</v>
      </c>
      <c r="Q8" s="10">
        <f>Table_SiteMilestonesTracking[[#This Row],[MechanicalWorks_BL]]+t6_ElectricalWorksBL</f>
        <v>44038</v>
      </c>
      <c r="R8" s="10">
        <v>44022.833333333328</v>
      </c>
      <c r="S8" s="10">
        <f>Table_SiteMilestonesTracking[[#This Row],[ElectricalWorks_BL]]+t7_ConstructionAcceptanceBL</f>
        <v>44040</v>
      </c>
      <c r="T8" s="10">
        <v>44025.333333333328</v>
      </c>
      <c r="U8" s="10">
        <f>Table_SiteMilestonesTracking[[#This Row],[ConstructionAcceptance_BL]]+t8_ReadyForInstallationBL</f>
        <v>44045</v>
      </c>
      <c r="V8" s="10">
        <v>44025.833333333328</v>
      </c>
      <c r="W8" s="10">
        <f>Table_SiteMilestonesTracking[[#This Row],[ReadyForInstallation_BL]]+t9_SiteInOperationsBL</f>
        <v>44055</v>
      </c>
      <c r="X8" s="10">
        <v>44036.833333333328</v>
      </c>
      <c r="Y8" s="16">
        <f>Table_SiteMilestonesTracking[[#This Row],[SiteInOperations_BL]]-Table_SiteMilestonesTracking[[#This Row],[TechnicalSiteSurvey_BL]]</f>
        <v>72</v>
      </c>
      <c r="Z8" s="16">
        <f>Table_SiteMilestonesTracking[[#This Row],[SiteInOperations_AC]]-Table_SiteMilestonesTracking[[#This Row],[TechnicalSiteSurvey_AC]]</f>
        <v>51.833333333328483</v>
      </c>
      <c r="AA8" s="16">
        <f>Table_SiteMilestonesTracking[[#This Row],[E2E_Site_AC]]-Table_SiteMilestonesTracking[[#This Row],[E2E_Site_BL]]</f>
        <v>-20.166666666671517</v>
      </c>
    </row>
    <row r="9" spans="1:28" x14ac:dyDescent="0.25">
      <c r="A9" t="s">
        <v>74</v>
      </c>
      <c r="B9" t="s">
        <v>4</v>
      </c>
      <c r="C9" t="s">
        <v>8</v>
      </c>
      <c r="D9" t="s">
        <v>14</v>
      </c>
      <c r="E9" t="s">
        <v>19</v>
      </c>
      <c r="F9" t="s">
        <v>49</v>
      </c>
      <c r="G9" s="10">
        <v>43983</v>
      </c>
      <c r="H9" s="10">
        <v>43986</v>
      </c>
      <c r="I9" s="10">
        <f>Table_SiteMilestonesTracking[[#This Row],[TechnicalSiteSurvey_BL]]+t1_SiteSurveyBL+t2_SiteEngineeringDocumentBL</f>
        <v>44001</v>
      </c>
      <c r="J9" s="10">
        <v>43999.166666666664</v>
      </c>
      <c r="K9" s="10">
        <f>Table_SiteMilestonesTracking[[#This Row],[SiteEngineeringDocument_BL]]+t3_SiteConstructionWorkOrderBL</f>
        <v>44003</v>
      </c>
      <c r="L9" s="10">
        <v>44004.666666666664</v>
      </c>
      <c r="M9" s="10">
        <f>Table_SiteMilestonesTracking[[#This Row],[SiteConstructionWorkOrder_BL]]+t4_CivilWorksBL</f>
        <v>44023</v>
      </c>
      <c r="N9" s="10">
        <v>44010.666666666664</v>
      </c>
      <c r="O9" s="10">
        <f>Table_SiteMilestonesTracking[[#This Row],[CivilWorks_BL]]+t5_MechanicalWorksBL</f>
        <v>44029</v>
      </c>
      <c r="P9" s="10">
        <v>44017.833333333328</v>
      </c>
      <c r="Q9" s="10">
        <f>Table_SiteMilestonesTracking[[#This Row],[MechanicalWorks_BL]]+t6_ElectricalWorksBL</f>
        <v>44038</v>
      </c>
      <c r="R9" s="10">
        <v>44022.833333333328</v>
      </c>
      <c r="S9" s="10">
        <f>Table_SiteMilestonesTracking[[#This Row],[ElectricalWorks_BL]]+t7_ConstructionAcceptanceBL</f>
        <v>44040</v>
      </c>
      <c r="T9" s="10">
        <v>44024.333333333328</v>
      </c>
      <c r="U9" s="10">
        <f>Table_SiteMilestonesTracking[[#This Row],[ConstructionAcceptance_BL]]+t8_ReadyForInstallationBL</f>
        <v>44045</v>
      </c>
      <c r="V9" s="10">
        <v>44026.833333333328</v>
      </c>
      <c r="W9" s="10">
        <f>Table_SiteMilestonesTracking[[#This Row],[ReadyForInstallation_BL]]+t9_SiteInOperationsBL</f>
        <v>44055</v>
      </c>
      <c r="X9" s="10">
        <v>44036.833333333328</v>
      </c>
      <c r="Y9" s="16">
        <f>Table_SiteMilestonesTracking[[#This Row],[SiteInOperations_BL]]-Table_SiteMilestonesTracking[[#This Row],[TechnicalSiteSurvey_BL]]</f>
        <v>72</v>
      </c>
      <c r="Z9" s="16">
        <f>Table_SiteMilestonesTracking[[#This Row],[SiteInOperations_AC]]-Table_SiteMilestonesTracking[[#This Row],[TechnicalSiteSurvey_AC]]</f>
        <v>50.833333333328483</v>
      </c>
      <c r="AA9" s="16">
        <f>Table_SiteMilestonesTracking[[#This Row],[E2E_Site_AC]]-Table_SiteMilestonesTracking[[#This Row],[E2E_Site_BL]]</f>
        <v>-21.166666666671517</v>
      </c>
    </row>
    <row r="10" spans="1:28" x14ac:dyDescent="0.25">
      <c r="A10" t="s">
        <v>75</v>
      </c>
      <c r="B10" t="s">
        <v>4</v>
      </c>
      <c r="C10" t="s">
        <v>9</v>
      </c>
      <c r="D10" t="s">
        <v>15</v>
      </c>
      <c r="E10" t="s">
        <v>20</v>
      </c>
      <c r="F10" t="s">
        <v>50</v>
      </c>
      <c r="G10" s="10">
        <v>43990</v>
      </c>
      <c r="H10" s="10">
        <v>43993</v>
      </c>
      <c r="I10" s="10">
        <f>Table_SiteMilestonesTracking[[#This Row],[TechnicalSiteSurvey_BL]]+t1_SiteSurveyBL+t2_SiteEngineeringDocumentBL</f>
        <v>44008</v>
      </c>
      <c r="J10" s="10">
        <v>44004.166666666664</v>
      </c>
      <c r="K10" s="10">
        <f>Table_SiteMilestonesTracking[[#This Row],[SiteEngineeringDocument_BL]]+t3_SiteConstructionWorkOrderBL</f>
        <v>44010</v>
      </c>
      <c r="L10" s="10">
        <v>44010.666666666664</v>
      </c>
      <c r="M10" s="10">
        <f>Table_SiteMilestonesTracking[[#This Row],[SiteConstructionWorkOrder_BL]]+t4_CivilWorksBL</f>
        <v>44030</v>
      </c>
      <c r="N10" s="10">
        <v>44017.666666666664</v>
      </c>
      <c r="O10" s="10">
        <f>Table_SiteMilestonesTracking[[#This Row],[CivilWorks_BL]]+t5_MechanicalWorksBL</f>
        <v>44036</v>
      </c>
      <c r="P10" s="10">
        <v>44021.833333333328</v>
      </c>
      <c r="Q10" s="10">
        <f>Table_SiteMilestonesTracking[[#This Row],[MechanicalWorks_BL]]+t6_ElectricalWorksBL</f>
        <v>44045</v>
      </c>
      <c r="R10" s="10">
        <v>44030.833333333328</v>
      </c>
      <c r="S10" s="10">
        <f>Table_SiteMilestonesTracking[[#This Row],[ElectricalWorks_BL]]+t7_ConstructionAcceptanceBL</f>
        <v>44047</v>
      </c>
      <c r="T10" s="10">
        <v>44033.333333333328</v>
      </c>
      <c r="U10" s="10">
        <f>Table_SiteMilestonesTracking[[#This Row],[ConstructionAcceptance_BL]]+t8_ReadyForInstallationBL</f>
        <v>44052</v>
      </c>
      <c r="V10" s="10">
        <v>44036.833333333328</v>
      </c>
      <c r="W10" s="10">
        <f>Table_SiteMilestonesTracking[[#This Row],[ReadyForInstallation_BL]]+t9_SiteInOperationsBL</f>
        <v>44062</v>
      </c>
      <c r="X10" s="10">
        <v>44042.833333333328</v>
      </c>
      <c r="Y10" s="16">
        <f>Table_SiteMilestonesTracking[[#This Row],[SiteInOperations_BL]]-Table_SiteMilestonesTracking[[#This Row],[TechnicalSiteSurvey_BL]]</f>
        <v>72</v>
      </c>
      <c r="Z10" s="16">
        <f>Table_SiteMilestonesTracking[[#This Row],[SiteInOperations_AC]]-Table_SiteMilestonesTracking[[#This Row],[TechnicalSiteSurvey_AC]]</f>
        <v>49.833333333328483</v>
      </c>
      <c r="AA10" s="16">
        <f>Table_SiteMilestonesTracking[[#This Row],[E2E_Site_AC]]-Table_SiteMilestonesTracking[[#This Row],[E2E_Site_BL]]</f>
        <v>-22.166666666671517</v>
      </c>
    </row>
    <row r="11" spans="1:28" x14ac:dyDescent="0.25">
      <c r="A11" t="s">
        <v>76</v>
      </c>
      <c r="B11" t="s">
        <v>5</v>
      </c>
      <c r="C11" t="s">
        <v>10</v>
      </c>
      <c r="D11" t="s">
        <v>16</v>
      </c>
      <c r="E11" t="s">
        <v>21</v>
      </c>
      <c r="F11" t="s">
        <v>51</v>
      </c>
      <c r="G11" s="10">
        <v>43990</v>
      </c>
      <c r="H11" s="10">
        <v>43994</v>
      </c>
      <c r="I11" s="10">
        <f>Table_SiteMilestonesTracking[[#This Row],[TechnicalSiteSurvey_BL]]+t1_SiteSurveyBL+t2_SiteEngineeringDocumentBL</f>
        <v>44008</v>
      </c>
      <c r="J11" s="10">
        <v>44004.166666666664</v>
      </c>
      <c r="K11" s="10">
        <f>Table_SiteMilestonesTracking[[#This Row],[SiteEngineeringDocument_BL]]+t3_SiteConstructionWorkOrderBL</f>
        <v>44010</v>
      </c>
      <c r="L11" s="10">
        <v>44011.666666666664</v>
      </c>
      <c r="M11" s="10">
        <f>Table_SiteMilestonesTracking[[#This Row],[SiteConstructionWorkOrder_BL]]+t4_CivilWorksBL</f>
        <v>44030</v>
      </c>
      <c r="N11" s="10">
        <v>44015.666666666664</v>
      </c>
      <c r="O11" s="10">
        <f>Table_SiteMilestonesTracking[[#This Row],[CivilWorks_BL]]+t5_MechanicalWorksBL</f>
        <v>44036</v>
      </c>
      <c r="P11" s="10">
        <v>44020.833333333328</v>
      </c>
      <c r="Q11" s="10">
        <f>Table_SiteMilestonesTracking[[#This Row],[MechanicalWorks_BL]]+t6_ElectricalWorksBL</f>
        <v>44045</v>
      </c>
      <c r="R11" s="10">
        <v>44027.833333333328</v>
      </c>
      <c r="S11" s="10">
        <f>Table_SiteMilestonesTracking[[#This Row],[ElectricalWorks_BL]]+t7_ConstructionAcceptanceBL</f>
        <v>44047</v>
      </c>
      <c r="T11" s="10">
        <v>44032.333333333328</v>
      </c>
      <c r="U11" s="10">
        <f>Table_SiteMilestonesTracking[[#This Row],[ConstructionAcceptance_BL]]+t8_ReadyForInstallationBL</f>
        <v>44052</v>
      </c>
      <c r="V11" s="10">
        <v>44036.833333333328</v>
      </c>
      <c r="W11" s="10">
        <f>Table_SiteMilestonesTracking[[#This Row],[ReadyForInstallation_BL]]+t9_SiteInOperationsBL</f>
        <v>44062</v>
      </c>
      <c r="X11" s="10">
        <v>44041.833333333328</v>
      </c>
      <c r="Y11" s="16">
        <f>Table_SiteMilestonesTracking[[#This Row],[SiteInOperations_BL]]-Table_SiteMilestonesTracking[[#This Row],[TechnicalSiteSurvey_BL]]</f>
        <v>72</v>
      </c>
      <c r="Z11" s="16">
        <f>Table_SiteMilestonesTracking[[#This Row],[SiteInOperations_AC]]-Table_SiteMilestonesTracking[[#This Row],[TechnicalSiteSurvey_AC]]</f>
        <v>47.833333333328483</v>
      </c>
      <c r="AA11" s="16">
        <f>Table_SiteMilestonesTracking[[#This Row],[E2E_Site_AC]]-Table_SiteMilestonesTracking[[#This Row],[E2E_Site_BL]]</f>
        <v>-24.166666666671517</v>
      </c>
    </row>
    <row r="12" spans="1:28" x14ac:dyDescent="0.25">
      <c r="A12" t="s">
        <v>77</v>
      </c>
      <c r="B12" t="s">
        <v>5</v>
      </c>
      <c r="C12" t="s">
        <v>11</v>
      </c>
      <c r="D12" t="s">
        <v>14</v>
      </c>
      <c r="E12" t="s">
        <v>21</v>
      </c>
      <c r="F12" t="s">
        <v>52</v>
      </c>
      <c r="G12" s="10">
        <v>43990</v>
      </c>
      <c r="H12" s="10">
        <v>43992</v>
      </c>
      <c r="I12" s="10">
        <f>Table_SiteMilestonesTracking[[#This Row],[TechnicalSiteSurvey_BL]]+t1_SiteSurveyBL+t2_SiteEngineeringDocumentBL</f>
        <v>44008</v>
      </c>
      <c r="J12" s="10">
        <v>44006.166666666664</v>
      </c>
      <c r="K12" s="10">
        <f>Table_SiteMilestonesTracking[[#This Row],[SiteEngineeringDocument_BL]]+t3_SiteConstructionWorkOrderBL</f>
        <v>44010</v>
      </c>
      <c r="L12" s="10">
        <v>44014.666666666664</v>
      </c>
      <c r="M12" s="10">
        <f>Table_SiteMilestonesTracking[[#This Row],[SiteConstructionWorkOrder_BL]]+t4_CivilWorksBL</f>
        <v>44030</v>
      </c>
      <c r="N12" s="10">
        <v>44015.666666666664</v>
      </c>
      <c r="O12" s="10">
        <f>Table_SiteMilestonesTracking[[#This Row],[CivilWorks_BL]]+t5_MechanicalWorksBL</f>
        <v>44036</v>
      </c>
      <c r="P12" s="10">
        <v>44024.833333333328</v>
      </c>
      <c r="Q12" s="10">
        <f>Table_SiteMilestonesTracking[[#This Row],[MechanicalWorks_BL]]+t6_ElectricalWorksBL</f>
        <v>44045</v>
      </c>
      <c r="R12" s="10">
        <v>44030.833333333328</v>
      </c>
      <c r="S12" s="10">
        <f>Table_SiteMilestonesTracking[[#This Row],[ElectricalWorks_BL]]+t7_ConstructionAcceptanceBL</f>
        <v>44047</v>
      </c>
      <c r="T12" s="10">
        <v>44030.333333333328</v>
      </c>
      <c r="U12" s="10">
        <f>Table_SiteMilestonesTracking[[#This Row],[ConstructionAcceptance_BL]]+t8_ReadyForInstallationBL</f>
        <v>44052</v>
      </c>
      <c r="V12" s="10">
        <v>44032.833333333328</v>
      </c>
      <c r="W12" s="10">
        <f>Table_SiteMilestonesTracking[[#This Row],[ReadyForInstallation_BL]]+t9_SiteInOperationsBL</f>
        <v>44062</v>
      </c>
      <c r="X12" s="10">
        <v>44043.833333333328</v>
      </c>
      <c r="Y12" s="16">
        <f>Table_SiteMilestonesTracking[[#This Row],[SiteInOperations_BL]]-Table_SiteMilestonesTracking[[#This Row],[TechnicalSiteSurvey_BL]]</f>
        <v>72</v>
      </c>
      <c r="Z12" s="16">
        <f>Table_SiteMilestonesTracking[[#This Row],[SiteInOperations_AC]]-Table_SiteMilestonesTracking[[#This Row],[TechnicalSiteSurvey_AC]]</f>
        <v>51.833333333328483</v>
      </c>
      <c r="AA12" s="16">
        <f>Table_SiteMilestonesTracking[[#This Row],[E2E_Site_AC]]-Table_SiteMilestonesTracking[[#This Row],[E2E_Site_BL]]</f>
        <v>-20.166666666671517</v>
      </c>
    </row>
    <row r="13" spans="1:28" x14ac:dyDescent="0.25">
      <c r="A13" t="s">
        <v>78</v>
      </c>
      <c r="B13" t="s">
        <v>6</v>
      </c>
      <c r="C13" t="s">
        <v>12</v>
      </c>
      <c r="D13" t="s">
        <v>15</v>
      </c>
      <c r="E13" t="s">
        <v>19</v>
      </c>
      <c r="F13" t="s">
        <v>53</v>
      </c>
      <c r="G13" s="10">
        <v>43990</v>
      </c>
      <c r="H13" s="10">
        <v>43995</v>
      </c>
      <c r="I13" s="10">
        <f>Table_SiteMilestonesTracking[[#This Row],[TechnicalSiteSurvey_BL]]+t1_SiteSurveyBL+t2_SiteEngineeringDocumentBL</f>
        <v>44008</v>
      </c>
      <c r="J13" s="10">
        <v>44004.166666666664</v>
      </c>
      <c r="K13" s="10">
        <f>Table_SiteMilestonesTracking[[#This Row],[SiteEngineeringDocument_BL]]+t3_SiteConstructionWorkOrderBL</f>
        <v>44010</v>
      </c>
      <c r="L13" s="10">
        <v>44011.666666666664</v>
      </c>
      <c r="M13" s="10">
        <f>Table_SiteMilestonesTracking[[#This Row],[SiteConstructionWorkOrder_BL]]+t4_CivilWorksBL</f>
        <v>44030</v>
      </c>
      <c r="N13" s="10">
        <v>44018.666666666664</v>
      </c>
      <c r="O13" s="10">
        <f>Table_SiteMilestonesTracking[[#This Row],[CivilWorks_BL]]+t5_MechanicalWorksBL</f>
        <v>44036</v>
      </c>
      <c r="P13" s="10">
        <v>44025.833333333328</v>
      </c>
      <c r="Q13" s="10">
        <f>Table_SiteMilestonesTracking[[#This Row],[MechanicalWorks_BL]]+t6_ElectricalWorksBL</f>
        <v>44045</v>
      </c>
      <c r="R13" s="10">
        <v>44025.833333333328</v>
      </c>
      <c r="S13" s="10">
        <f>Table_SiteMilestonesTracking[[#This Row],[ElectricalWorks_BL]]+t7_ConstructionAcceptanceBL</f>
        <v>44047</v>
      </c>
      <c r="T13" s="10">
        <v>44029.333333333328</v>
      </c>
      <c r="U13" s="10">
        <f>Table_SiteMilestonesTracking[[#This Row],[ConstructionAcceptance_BL]]+t8_ReadyForInstallationBL</f>
        <v>44052</v>
      </c>
      <c r="V13" s="10">
        <v>44035.833333333328</v>
      </c>
      <c r="W13" s="10">
        <f>Table_SiteMilestonesTracking[[#This Row],[ReadyForInstallation_BL]]+t9_SiteInOperationsBL</f>
        <v>44062</v>
      </c>
      <c r="X13" s="10">
        <v>44044.833333333328</v>
      </c>
      <c r="Y13" s="16">
        <f>Table_SiteMilestonesTracking[[#This Row],[SiteInOperations_BL]]-Table_SiteMilestonesTracking[[#This Row],[TechnicalSiteSurvey_BL]]</f>
        <v>72</v>
      </c>
      <c r="Z13" s="16">
        <f>Table_SiteMilestonesTracking[[#This Row],[SiteInOperations_AC]]-Table_SiteMilestonesTracking[[#This Row],[TechnicalSiteSurvey_AC]]</f>
        <v>49.833333333328483</v>
      </c>
      <c r="AA13" s="16">
        <f>Table_SiteMilestonesTracking[[#This Row],[E2E_Site_AC]]-Table_SiteMilestonesTracking[[#This Row],[E2E_Site_BL]]</f>
        <v>-22.166666666671517</v>
      </c>
    </row>
    <row r="14" spans="1:28" x14ac:dyDescent="0.25">
      <c r="A14" t="s">
        <v>79</v>
      </c>
      <c r="B14" t="s">
        <v>6</v>
      </c>
      <c r="C14" t="s">
        <v>13</v>
      </c>
      <c r="D14" t="s">
        <v>16</v>
      </c>
      <c r="E14" t="s">
        <v>20</v>
      </c>
      <c r="F14" t="s">
        <v>54</v>
      </c>
      <c r="G14" s="10">
        <v>43990</v>
      </c>
      <c r="H14" s="10">
        <v>43993</v>
      </c>
      <c r="I14" s="10">
        <f>Table_SiteMilestonesTracking[[#This Row],[TechnicalSiteSurvey_BL]]+t1_SiteSurveyBL+t2_SiteEngineeringDocumentBL</f>
        <v>44008</v>
      </c>
      <c r="J14" s="10">
        <v>44007.166666666664</v>
      </c>
      <c r="K14" s="10">
        <f>Table_SiteMilestonesTracking[[#This Row],[SiteEngineeringDocument_BL]]+t3_SiteConstructionWorkOrderBL</f>
        <v>44010</v>
      </c>
      <c r="L14" s="10">
        <v>44010.666666666664</v>
      </c>
      <c r="M14" s="10">
        <f>Table_SiteMilestonesTracking[[#This Row],[SiteConstructionWorkOrder_BL]]+t4_CivilWorksBL</f>
        <v>44030</v>
      </c>
      <c r="N14" s="10">
        <v>44015.666666666664</v>
      </c>
      <c r="O14" s="10">
        <f>Table_SiteMilestonesTracking[[#This Row],[CivilWorks_BL]]+t5_MechanicalWorksBL</f>
        <v>44036</v>
      </c>
      <c r="P14" s="10">
        <v>44022.833333333328</v>
      </c>
      <c r="Q14" s="10">
        <f>Table_SiteMilestonesTracking[[#This Row],[MechanicalWorks_BL]]+t6_ElectricalWorksBL</f>
        <v>44045</v>
      </c>
      <c r="R14" s="10">
        <v>44024.833333333328</v>
      </c>
      <c r="S14" s="10">
        <f>Table_SiteMilestonesTracking[[#This Row],[ElectricalWorks_BL]]+t7_ConstructionAcceptanceBL</f>
        <v>44047</v>
      </c>
      <c r="T14" s="10">
        <v>44029.333333333328</v>
      </c>
      <c r="U14" s="10">
        <f>Table_SiteMilestonesTracking[[#This Row],[ConstructionAcceptance_BL]]+t8_ReadyForInstallationBL</f>
        <v>44052</v>
      </c>
      <c r="V14" s="10">
        <v>44031.833333333328</v>
      </c>
      <c r="W14" s="10">
        <f>Table_SiteMilestonesTracking[[#This Row],[ReadyForInstallation_BL]]+t9_SiteInOperationsBL</f>
        <v>44062</v>
      </c>
      <c r="X14" s="10">
        <v>44040.833333333328</v>
      </c>
      <c r="Y14" s="16">
        <f>Table_SiteMilestonesTracking[[#This Row],[SiteInOperations_BL]]-Table_SiteMilestonesTracking[[#This Row],[TechnicalSiteSurvey_BL]]</f>
        <v>72</v>
      </c>
      <c r="Z14" s="16">
        <f>Table_SiteMilestonesTracking[[#This Row],[SiteInOperations_AC]]-Table_SiteMilestonesTracking[[#This Row],[TechnicalSiteSurvey_AC]]</f>
        <v>47.833333333328483</v>
      </c>
      <c r="AA14" s="16">
        <f>Table_SiteMilestonesTracking[[#This Row],[E2E_Site_AC]]-Table_SiteMilestonesTracking[[#This Row],[E2E_Site_BL]]</f>
        <v>-24.166666666671517</v>
      </c>
    </row>
    <row r="15" spans="1:28" x14ac:dyDescent="0.25">
      <c r="A15" t="s">
        <v>80</v>
      </c>
      <c r="B15" t="s">
        <v>4</v>
      </c>
      <c r="C15" t="s">
        <v>8</v>
      </c>
      <c r="D15" t="s">
        <v>14</v>
      </c>
      <c r="E15" t="s">
        <v>21</v>
      </c>
      <c r="F15" t="s">
        <v>55</v>
      </c>
      <c r="G15" s="10">
        <v>43990</v>
      </c>
      <c r="H15" s="10">
        <v>43991</v>
      </c>
      <c r="I15" s="10">
        <f>Table_SiteMilestonesTracking[[#This Row],[TechnicalSiteSurvey_BL]]+t1_SiteSurveyBL+t2_SiteEngineeringDocumentBL</f>
        <v>44008</v>
      </c>
      <c r="J15" s="10">
        <v>44003.166666666664</v>
      </c>
      <c r="K15" s="10">
        <f>Table_SiteMilestonesTracking[[#This Row],[SiteEngineeringDocument_BL]]+t3_SiteConstructionWorkOrderBL</f>
        <v>44010</v>
      </c>
      <c r="L15" s="10">
        <v>44010.666666666664</v>
      </c>
      <c r="M15" s="10">
        <f>Table_SiteMilestonesTracking[[#This Row],[SiteConstructionWorkOrder_BL]]+t4_CivilWorksBL</f>
        <v>44030</v>
      </c>
      <c r="N15" s="10">
        <v>44018.666666666664</v>
      </c>
      <c r="O15" s="10">
        <f>Table_SiteMilestonesTracking[[#This Row],[CivilWorks_BL]]+t5_MechanicalWorksBL</f>
        <v>44036</v>
      </c>
      <c r="P15" s="10">
        <v>44023.833333333328</v>
      </c>
      <c r="Q15" s="10">
        <f>Table_SiteMilestonesTracking[[#This Row],[MechanicalWorks_BL]]+t6_ElectricalWorksBL</f>
        <v>44045</v>
      </c>
      <c r="R15" s="10">
        <v>44031.833333333328</v>
      </c>
      <c r="S15" s="10">
        <f>Table_SiteMilestonesTracking[[#This Row],[ElectricalWorks_BL]]+t7_ConstructionAcceptanceBL</f>
        <v>44047</v>
      </c>
      <c r="T15" s="10">
        <v>44029.333333333328</v>
      </c>
      <c r="U15" s="10">
        <f>Table_SiteMilestonesTracking[[#This Row],[ConstructionAcceptance_BL]]+t8_ReadyForInstallationBL</f>
        <v>44052</v>
      </c>
      <c r="V15" s="10">
        <v>44035.833333333328</v>
      </c>
      <c r="W15" s="10">
        <f>Table_SiteMilestonesTracking[[#This Row],[ReadyForInstallation_BL]]+t9_SiteInOperationsBL</f>
        <v>44062</v>
      </c>
      <c r="X15" s="10">
        <v>44039.833333333328</v>
      </c>
      <c r="Y15" s="16">
        <f>Table_SiteMilestonesTracking[[#This Row],[SiteInOperations_BL]]-Table_SiteMilestonesTracking[[#This Row],[TechnicalSiteSurvey_BL]]</f>
        <v>72</v>
      </c>
      <c r="Z15" s="16">
        <f>Table_SiteMilestonesTracking[[#This Row],[SiteInOperations_AC]]-Table_SiteMilestonesTracking[[#This Row],[TechnicalSiteSurvey_AC]]</f>
        <v>48.833333333328483</v>
      </c>
      <c r="AA15" s="16">
        <f>Table_SiteMilestonesTracking[[#This Row],[E2E_Site_AC]]-Table_SiteMilestonesTracking[[#This Row],[E2E_Site_BL]]</f>
        <v>-23.166666666671517</v>
      </c>
    </row>
    <row r="16" spans="1:28" x14ac:dyDescent="0.25">
      <c r="A16" t="s">
        <v>81</v>
      </c>
      <c r="B16" t="s">
        <v>4</v>
      </c>
      <c r="C16" t="s">
        <v>9</v>
      </c>
      <c r="D16" t="s">
        <v>15</v>
      </c>
      <c r="E16" t="s">
        <v>21</v>
      </c>
      <c r="F16" t="s">
        <v>56</v>
      </c>
      <c r="G16" s="10">
        <v>43990</v>
      </c>
      <c r="H16" s="10">
        <v>43991</v>
      </c>
      <c r="I16" s="10">
        <f>Table_SiteMilestonesTracking[[#This Row],[TechnicalSiteSurvey_BL]]+t1_SiteSurveyBL+t2_SiteEngineeringDocumentBL</f>
        <v>44008</v>
      </c>
      <c r="J16" s="10">
        <v>44006.166666666664</v>
      </c>
      <c r="K16" s="10">
        <f>Table_SiteMilestonesTracking[[#This Row],[SiteEngineeringDocument_BL]]+t3_SiteConstructionWorkOrderBL</f>
        <v>44010</v>
      </c>
      <c r="L16" s="10">
        <v>44014.666666666664</v>
      </c>
      <c r="M16" s="10">
        <f>Table_SiteMilestonesTracking[[#This Row],[SiteConstructionWorkOrder_BL]]+t4_CivilWorksBL</f>
        <v>44030</v>
      </c>
      <c r="N16" s="10">
        <v>44016.666666666664</v>
      </c>
      <c r="O16" s="10">
        <f>Table_SiteMilestonesTracking[[#This Row],[CivilWorks_BL]]+t5_MechanicalWorksBL</f>
        <v>44036</v>
      </c>
      <c r="P16" s="10">
        <v>44021.833333333328</v>
      </c>
      <c r="Q16" s="10">
        <f>Table_SiteMilestonesTracking[[#This Row],[MechanicalWorks_BL]]+t6_ElectricalWorksBL</f>
        <v>44045</v>
      </c>
      <c r="R16" s="10">
        <v>44027.833333333328</v>
      </c>
      <c r="S16" s="10">
        <f>Table_SiteMilestonesTracking[[#This Row],[ElectricalWorks_BL]]+t7_ConstructionAcceptanceBL</f>
        <v>44047</v>
      </c>
      <c r="T16" s="10">
        <v>44029.333333333328</v>
      </c>
      <c r="U16" s="10">
        <f>Table_SiteMilestonesTracking[[#This Row],[ConstructionAcceptance_BL]]+t8_ReadyForInstallationBL</f>
        <v>44052</v>
      </c>
      <c r="V16" s="10">
        <v>44032.833333333328</v>
      </c>
      <c r="W16" s="10">
        <f>Table_SiteMilestonesTracking[[#This Row],[ReadyForInstallation_BL]]+t9_SiteInOperationsBL</f>
        <v>44062</v>
      </c>
      <c r="X16" s="10">
        <v>44044.833333333328</v>
      </c>
      <c r="Y16" s="16">
        <f>Table_SiteMilestonesTracking[[#This Row],[SiteInOperations_BL]]-Table_SiteMilestonesTracking[[#This Row],[TechnicalSiteSurvey_BL]]</f>
        <v>72</v>
      </c>
      <c r="Z16" s="16">
        <f>Table_SiteMilestonesTracking[[#This Row],[SiteInOperations_AC]]-Table_SiteMilestonesTracking[[#This Row],[TechnicalSiteSurvey_AC]]</f>
        <v>53.833333333328483</v>
      </c>
      <c r="AA16" s="16">
        <f>Table_SiteMilestonesTracking[[#This Row],[E2E_Site_AC]]-Table_SiteMilestonesTracking[[#This Row],[E2E_Site_BL]]</f>
        <v>-18.166666666671517</v>
      </c>
    </row>
    <row r="17" spans="1:27" x14ac:dyDescent="0.25">
      <c r="A17" t="s">
        <v>82</v>
      </c>
      <c r="B17" t="s">
        <v>5</v>
      </c>
      <c r="C17" t="s">
        <v>10</v>
      </c>
      <c r="D17" t="s">
        <v>16</v>
      </c>
      <c r="E17" t="s">
        <v>22</v>
      </c>
      <c r="F17" t="s">
        <v>57</v>
      </c>
      <c r="G17" s="10">
        <v>43990</v>
      </c>
      <c r="H17" s="10">
        <v>43994</v>
      </c>
      <c r="I17" s="10">
        <f>Table_SiteMilestonesTracking[[#This Row],[TechnicalSiteSurvey_BL]]+t1_SiteSurveyBL+t2_SiteEngineeringDocumentBL</f>
        <v>44008</v>
      </c>
      <c r="J17" s="10">
        <v>44003.166666666664</v>
      </c>
      <c r="K17" s="10">
        <f>Table_SiteMilestonesTracking[[#This Row],[SiteEngineeringDocument_BL]]+t3_SiteConstructionWorkOrderBL</f>
        <v>44010</v>
      </c>
      <c r="L17" s="10">
        <v>44009.666666666664</v>
      </c>
      <c r="M17" s="10">
        <f>Table_SiteMilestonesTracking[[#This Row],[SiteConstructionWorkOrder_BL]]+t4_CivilWorksBL</f>
        <v>44030</v>
      </c>
      <c r="N17" s="10">
        <v>44018.666666666664</v>
      </c>
      <c r="O17" s="10">
        <f>Table_SiteMilestonesTracking[[#This Row],[CivilWorks_BL]]+t5_MechanicalWorksBL</f>
        <v>44036</v>
      </c>
      <c r="P17" s="10">
        <v>44020.833333333328</v>
      </c>
      <c r="Q17" s="10">
        <f>Table_SiteMilestonesTracking[[#This Row],[MechanicalWorks_BL]]+t6_ElectricalWorksBL</f>
        <v>44045</v>
      </c>
      <c r="R17" s="10">
        <v>44025.833333333328</v>
      </c>
      <c r="S17" s="10">
        <f>Table_SiteMilestonesTracking[[#This Row],[ElectricalWorks_BL]]+t7_ConstructionAcceptanceBL</f>
        <v>44047</v>
      </c>
      <c r="T17" s="10">
        <v>44028.333333333328</v>
      </c>
      <c r="U17" s="10">
        <f>Table_SiteMilestonesTracking[[#This Row],[ConstructionAcceptance_BL]]+t8_ReadyForInstallationBL</f>
        <v>44052</v>
      </c>
      <c r="V17" s="10">
        <v>44036.833333333328</v>
      </c>
      <c r="W17" s="10">
        <f>Table_SiteMilestonesTracking[[#This Row],[ReadyForInstallation_BL]]+t9_SiteInOperationsBL</f>
        <v>44062</v>
      </c>
      <c r="X17" s="10">
        <v>44040.833333333328</v>
      </c>
      <c r="Y17" s="16">
        <f>Table_SiteMilestonesTracking[[#This Row],[SiteInOperations_BL]]-Table_SiteMilestonesTracking[[#This Row],[TechnicalSiteSurvey_BL]]</f>
        <v>72</v>
      </c>
      <c r="Z17" s="16">
        <f>Table_SiteMilestonesTracking[[#This Row],[SiteInOperations_AC]]-Table_SiteMilestonesTracking[[#This Row],[TechnicalSiteSurvey_AC]]</f>
        <v>46.833333333328483</v>
      </c>
      <c r="AA17" s="16">
        <f>Table_SiteMilestonesTracking[[#This Row],[E2E_Site_AC]]-Table_SiteMilestonesTracking[[#This Row],[E2E_Site_BL]]</f>
        <v>-25.166666666671517</v>
      </c>
    </row>
    <row r="18" spans="1:27" x14ac:dyDescent="0.25">
      <c r="A18" t="s">
        <v>83</v>
      </c>
      <c r="B18" t="s">
        <v>5</v>
      </c>
      <c r="C18" t="s">
        <v>11</v>
      </c>
      <c r="D18" t="s">
        <v>14</v>
      </c>
      <c r="E18" t="s">
        <v>19</v>
      </c>
      <c r="F18" t="s">
        <v>58</v>
      </c>
      <c r="G18" s="10">
        <v>43990</v>
      </c>
      <c r="H18" s="10">
        <v>43993</v>
      </c>
      <c r="I18" s="10">
        <f>Table_SiteMilestonesTracking[[#This Row],[TechnicalSiteSurvey_BL]]+t1_SiteSurveyBL+t2_SiteEngineeringDocumentBL</f>
        <v>44008</v>
      </c>
      <c r="J18" s="10">
        <v>44006.166666666664</v>
      </c>
      <c r="K18" s="10">
        <f>Table_SiteMilestonesTracking[[#This Row],[SiteEngineeringDocument_BL]]+t3_SiteConstructionWorkOrderBL</f>
        <v>44010</v>
      </c>
      <c r="L18" s="10">
        <v>44014.666666666664</v>
      </c>
      <c r="M18" s="10">
        <f>Table_SiteMilestonesTracking[[#This Row],[SiteConstructionWorkOrder_BL]]+t4_CivilWorksBL</f>
        <v>44030</v>
      </c>
      <c r="N18" s="10">
        <v>44014.666666666664</v>
      </c>
      <c r="O18" s="10">
        <f>Table_SiteMilestonesTracking[[#This Row],[CivilWorks_BL]]+t5_MechanicalWorksBL</f>
        <v>44036</v>
      </c>
      <c r="P18" s="10">
        <v>44023.833333333328</v>
      </c>
      <c r="Q18" s="10">
        <f>Table_SiteMilestonesTracking[[#This Row],[MechanicalWorks_BL]]+t6_ElectricalWorksBL</f>
        <v>44045</v>
      </c>
      <c r="R18" s="10">
        <v>44025.833333333328</v>
      </c>
      <c r="S18" s="10">
        <f>Table_SiteMilestonesTracking[[#This Row],[ElectricalWorks_BL]]+t7_ConstructionAcceptanceBL</f>
        <v>44047</v>
      </c>
      <c r="T18" s="10">
        <v>44031.333333333328</v>
      </c>
      <c r="U18" s="10">
        <f>Table_SiteMilestonesTracking[[#This Row],[ConstructionAcceptance_BL]]+t8_ReadyForInstallationBL</f>
        <v>44052</v>
      </c>
      <c r="V18" s="10">
        <v>44034.833333333328</v>
      </c>
      <c r="W18" s="10">
        <f>Table_SiteMilestonesTracking[[#This Row],[ReadyForInstallation_BL]]+t9_SiteInOperationsBL</f>
        <v>44062</v>
      </c>
      <c r="X18" s="10">
        <v>44042.833333333328</v>
      </c>
      <c r="Y18" s="16">
        <f>Table_SiteMilestonesTracking[[#This Row],[SiteInOperations_BL]]-Table_SiteMilestonesTracking[[#This Row],[TechnicalSiteSurvey_BL]]</f>
        <v>72</v>
      </c>
      <c r="Z18" s="16">
        <f>Table_SiteMilestonesTracking[[#This Row],[SiteInOperations_AC]]-Table_SiteMilestonesTracking[[#This Row],[TechnicalSiteSurvey_AC]]</f>
        <v>49.833333333328483</v>
      </c>
      <c r="AA18" s="16">
        <f>Table_SiteMilestonesTracking[[#This Row],[E2E_Site_AC]]-Table_SiteMilestonesTracking[[#This Row],[E2E_Site_BL]]</f>
        <v>-22.166666666671517</v>
      </c>
    </row>
    <row r="19" spans="1:27" x14ac:dyDescent="0.25">
      <c r="A19" t="s">
        <v>84</v>
      </c>
      <c r="B19" t="s">
        <v>6</v>
      </c>
      <c r="C19" t="s">
        <v>12</v>
      </c>
      <c r="D19" t="s">
        <v>15</v>
      </c>
      <c r="E19" t="s">
        <v>20</v>
      </c>
      <c r="F19" t="s">
        <v>59</v>
      </c>
      <c r="G19" s="10">
        <v>43997</v>
      </c>
      <c r="H19" s="10">
        <v>43998</v>
      </c>
      <c r="I19" s="10">
        <f>Table_SiteMilestonesTracking[[#This Row],[TechnicalSiteSurvey_BL]]+t1_SiteSurveyBL+t2_SiteEngineeringDocumentBL</f>
        <v>44015</v>
      </c>
      <c r="J19" s="10">
        <v>44012.166666666664</v>
      </c>
      <c r="K19" s="10">
        <f>Table_SiteMilestonesTracking[[#This Row],[SiteEngineeringDocument_BL]]+t3_SiteConstructionWorkOrderBL</f>
        <v>44017</v>
      </c>
      <c r="L19" s="10">
        <v>44017.666666666664</v>
      </c>
      <c r="M19" s="10">
        <f>Table_SiteMilestonesTracking[[#This Row],[SiteConstructionWorkOrder_BL]]+t4_CivilWorksBL</f>
        <v>44037</v>
      </c>
      <c r="N19" s="10">
        <v>44023.666666666664</v>
      </c>
      <c r="O19" s="10">
        <f>Table_SiteMilestonesTracking[[#This Row],[CivilWorks_BL]]+t5_MechanicalWorksBL</f>
        <v>44043</v>
      </c>
      <c r="P19" s="10">
        <v>44031.833333333328</v>
      </c>
      <c r="Q19" s="10">
        <f>Table_SiteMilestonesTracking[[#This Row],[MechanicalWorks_BL]]+t6_ElectricalWorksBL</f>
        <v>44052</v>
      </c>
      <c r="R19" s="10">
        <v>44035.833333333328</v>
      </c>
      <c r="S19" s="10">
        <f>Table_SiteMilestonesTracking[[#This Row],[ElectricalWorks_BL]]+t7_ConstructionAcceptanceBL</f>
        <v>44054</v>
      </c>
      <c r="T19" s="10">
        <v>44038.333333333328</v>
      </c>
      <c r="U19" s="10">
        <f>Table_SiteMilestonesTracking[[#This Row],[ConstructionAcceptance_BL]]+t8_ReadyForInstallationBL</f>
        <v>44059</v>
      </c>
      <c r="V19" s="10">
        <v>44039.833333333328</v>
      </c>
      <c r="W19" s="10">
        <f>Table_SiteMilestonesTracking[[#This Row],[ReadyForInstallation_BL]]+t9_SiteInOperationsBL</f>
        <v>44069</v>
      </c>
      <c r="X19" s="10">
        <v>44049.833333333328</v>
      </c>
      <c r="Y19" s="16">
        <f>Table_SiteMilestonesTracking[[#This Row],[SiteInOperations_BL]]-Table_SiteMilestonesTracking[[#This Row],[TechnicalSiteSurvey_BL]]</f>
        <v>72</v>
      </c>
      <c r="Z19" s="16">
        <f>Table_SiteMilestonesTracking[[#This Row],[SiteInOperations_AC]]-Table_SiteMilestonesTracking[[#This Row],[TechnicalSiteSurvey_AC]]</f>
        <v>51.833333333328483</v>
      </c>
      <c r="AA19" s="16">
        <f>Table_SiteMilestonesTracking[[#This Row],[E2E_Site_AC]]-Table_SiteMilestonesTracking[[#This Row],[E2E_Site_BL]]</f>
        <v>-20.166666666671517</v>
      </c>
    </row>
    <row r="20" spans="1:27" x14ac:dyDescent="0.25">
      <c r="A20" t="s">
        <v>85</v>
      </c>
      <c r="B20" t="s">
        <v>6</v>
      </c>
      <c r="C20" t="s">
        <v>13</v>
      </c>
      <c r="D20" t="s">
        <v>16</v>
      </c>
      <c r="E20" t="s">
        <v>21</v>
      </c>
      <c r="G20" s="10">
        <v>43997</v>
      </c>
      <c r="H20" s="10">
        <v>43998</v>
      </c>
      <c r="I20" s="10">
        <f>Table_SiteMilestonesTracking[[#This Row],[TechnicalSiteSurvey_BL]]+t1_SiteSurveyBL+t2_SiteEngineeringDocumentBL</f>
        <v>44015</v>
      </c>
      <c r="J20" s="10">
        <v>44013.166666666664</v>
      </c>
      <c r="K20" s="10">
        <f>Table_SiteMilestonesTracking[[#This Row],[SiteEngineeringDocument_BL]]+t3_SiteConstructionWorkOrderBL</f>
        <v>44017</v>
      </c>
      <c r="L20" s="10">
        <v>44018.666666666664</v>
      </c>
      <c r="M20" s="10">
        <f>Table_SiteMilestonesTracking[[#This Row],[SiteConstructionWorkOrder_BL]]+t4_CivilWorksBL</f>
        <v>44037</v>
      </c>
      <c r="N20" s="10">
        <v>44025.666666666664</v>
      </c>
      <c r="O20" s="10">
        <f>Table_SiteMilestonesTracking[[#This Row],[CivilWorks_BL]]+t5_MechanicalWorksBL</f>
        <v>44043</v>
      </c>
      <c r="P20" s="10">
        <v>44031.833333333328</v>
      </c>
      <c r="Q20" s="10">
        <f>Table_SiteMilestonesTracking[[#This Row],[MechanicalWorks_BL]]+t6_ElectricalWorksBL</f>
        <v>44052</v>
      </c>
      <c r="R20" s="10">
        <v>44038.833333333328</v>
      </c>
      <c r="S20" s="10">
        <f>Table_SiteMilestonesTracking[[#This Row],[ElectricalWorks_BL]]+t7_ConstructionAcceptanceBL</f>
        <v>44054</v>
      </c>
      <c r="T20" s="10">
        <v>44037.333333333328</v>
      </c>
      <c r="U20" s="10">
        <f>Table_SiteMilestonesTracking[[#This Row],[ConstructionAcceptance_BL]]+t8_ReadyForInstallationBL</f>
        <v>44059</v>
      </c>
      <c r="V20" s="10">
        <v>44042.833333333328</v>
      </c>
      <c r="W20" s="10">
        <f>Table_SiteMilestonesTracking[[#This Row],[ReadyForInstallation_BL]]+t9_SiteInOperationsBL</f>
        <v>44069</v>
      </c>
      <c r="X20" s="10">
        <v>44051.833333333328</v>
      </c>
      <c r="Y20" s="16">
        <f>Table_SiteMilestonesTracking[[#This Row],[SiteInOperations_BL]]-Table_SiteMilestonesTracking[[#This Row],[TechnicalSiteSurvey_BL]]</f>
        <v>72</v>
      </c>
      <c r="Z20" s="16">
        <f>Table_SiteMilestonesTracking[[#This Row],[SiteInOperations_AC]]-Table_SiteMilestonesTracking[[#This Row],[TechnicalSiteSurvey_AC]]</f>
        <v>53.833333333328483</v>
      </c>
      <c r="AA20" s="16">
        <f>Table_SiteMilestonesTracking[[#This Row],[E2E_Site_AC]]-Table_SiteMilestonesTracking[[#This Row],[E2E_Site_BL]]</f>
        <v>-18.166666666671517</v>
      </c>
    </row>
    <row r="21" spans="1:27" x14ac:dyDescent="0.25">
      <c r="A21" t="s">
        <v>86</v>
      </c>
      <c r="B21" t="s">
        <v>4</v>
      </c>
      <c r="C21" t="s">
        <v>8</v>
      </c>
      <c r="D21" t="s">
        <v>14</v>
      </c>
      <c r="E21" t="s">
        <v>21</v>
      </c>
      <c r="G21" s="10">
        <v>43997</v>
      </c>
      <c r="H21" s="10">
        <v>44000</v>
      </c>
      <c r="I21" s="10">
        <f>Table_SiteMilestonesTracking[[#This Row],[TechnicalSiteSurvey_BL]]+t1_SiteSurveyBL+t2_SiteEngineeringDocumentBL</f>
        <v>44015</v>
      </c>
      <c r="J21" s="10">
        <v>44013.166666666664</v>
      </c>
      <c r="K21" s="10">
        <f>Table_SiteMilestonesTracking[[#This Row],[SiteEngineeringDocument_BL]]+t3_SiteConstructionWorkOrderBL</f>
        <v>44017</v>
      </c>
      <c r="L21" s="10">
        <v>44017.666666666664</v>
      </c>
      <c r="M21" s="10">
        <f>Table_SiteMilestonesTracking[[#This Row],[SiteConstructionWorkOrder_BL]]+t4_CivilWorksBL</f>
        <v>44037</v>
      </c>
      <c r="N21" s="10">
        <v>44024.666666666664</v>
      </c>
      <c r="O21" s="10">
        <f>Table_SiteMilestonesTracking[[#This Row],[CivilWorks_BL]]+t5_MechanicalWorksBL</f>
        <v>44043</v>
      </c>
      <c r="P21" s="10">
        <v>44031.833333333328</v>
      </c>
      <c r="Q21" s="10">
        <f>Table_SiteMilestonesTracking[[#This Row],[MechanicalWorks_BL]]+t6_ElectricalWorksBL</f>
        <v>44052</v>
      </c>
      <c r="R21" s="10">
        <v>44035.833333333328</v>
      </c>
      <c r="S21" s="10">
        <f>Table_SiteMilestonesTracking[[#This Row],[ElectricalWorks_BL]]+t7_ConstructionAcceptanceBL</f>
        <v>44054</v>
      </c>
      <c r="T21" s="10">
        <v>44039.333333333328</v>
      </c>
      <c r="U21" s="10">
        <f>Table_SiteMilestonesTracking[[#This Row],[ConstructionAcceptance_BL]]+t8_ReadyForInstallationBL</f>
        <v>44059</v>
      </c>
      <c r="V21" s="10">
        <v>44042.833333333328</v>
      </c>
      <c r="W21" s="10">
        <f>Table_SiteMilestonesTracking[[#This Row],[ReadyForInstallation_BL]]+t9_SiteInOperationsBL</f>
        <v>44069</v>
      </c>
      <c r="X21" s="10">
        <v>44050.833333333328</v>
      </c>
      <c r="Y21" s="16">
        <f>Table_SiteMilestonesTracking[[#This Row],[SiteInOperations_BL]]-Table_SiteMilestonesTracking[[#This Row],[TechnicalSiteSurvey_BL]]</f>
        <v>72</v>
      </c>
      <c r="Z21" s="16">
        <f>Table_SiteMilestonesTracking[[#This Row],[SiteInOperations_AC]]-Table_SiteMilestonesTracking[[#This Row],[TechnicalSiteSurvey_AC]]</f>
        <v>50.833333333328483</v>
      </c>
      <c r="AA21" s="16">
        <f>Table_SiteMilestonesTracking[[#This Row],[E2E_Site_AC]]-Table_SiteMilestonesTracking[[#This Row],[E2E_Site_BL]]</f>
        <v>-21.166666666671517</v>
      </c>
    </row>
    <row r="22" spans="1:27" x14ac:dyDescent="0.25">
      <c r="A22" t="s">
        <v>87</v>
      </c>
      <c r="B22" t="s">
        <v>4</v>
      </c>
      <c r="C22" t="s">
        <v>9</v>
      </c>
      <c r="D22" t="s">
        <v>15</v>
      </c>
      <c r="E22" t="s">
        <v>20</v>
      </c>
      <c r="G22" s="10">
        <v>43997</v>
      </c>
      <c r="H22" s="10">
        <v>43998</v>
      </c>
      <c r="I22" s="10">
        <f>Table_SiteMilestonesTracking[[#This Row],[TechnicalSiteSurvey_BL]]+t1_SiteSurveyBL+t2_SiteEngineeringDocumentBL</f>
        <v>44015</v>
      </c>
      <c r="J22" s="10">
        <v>44013.166666666664</v>
      </c>
      <c r="K22" s="10">
        <f>Table_SiteMilestonesTracking[[#This Row],[SiteEngineeringDocument_BL]]+t3_SiteConstructionWorkOrderBL</f>
        <v>44017</v>
      </c>
      <c r="L22" s="10">
        <v>44017.666666666664</v>
      </c>
      <c r="M22" s="10">
        <f>Table_SiteMilestonesTracking[[#This Row],[SiteConstructionWorkOrder_BL]]+t4_CivilWorksBL</f>
        <v>44037</v>
      </c>
      <c r="N22" s="10">
        <v>44024.666666666664</v>
      </c>
      <c r="O22" s="10">
        <f>Table_SiteMilestonesTracking[[#This Row],[CivilWorks_BL]]+t5_MechanicalWorksBL</f>
        <v>44043</v>
      </c>
      <c r="P22" s="10">
        <v>44031.833333333328</v>
      </c>
      <c r="Q22" s="10">
        <f>Table_SiteMilestonesTracking[[#This Row],[MechanicalWorks_BL]]+t6_ElectricalWorksBL</f>
        <v>44052</v>
      </c>
      <c r="R22" s="10">
        <v>44038.833333333328</v>
      </c>
      <c r="S22" s="10">
        <f>Table_SiteMilestonesTracking[[#This Row],[ElectricalWorks_BL]]+t7_ConstructionAcceptanceBL</f>
        <v>44054</v>
      </c>
      <c r="T22" s="10">
        <v>44037.333333333328</v>
      </c>
      <c r="U22" s="10">
        <f>Table_SiteMilestonesTracking[[#This Row],[ConstructionAcceptance_BL]]+t8_ReadyForInstallationBL</f>
        <v>44059</v>
      </c>
      <c r="V22" s="10">
        <v>44041.833333333328</v>
      </c>
      <c r="W22" s="10">
        <f>Table_SiteMilestonesTracking[[#This Row],[ReadyForInstallation_BL]]+t9_SiteInOperationsBL</f>
        <v>44069</v>
      </c>
      <c r="X22" s="10">
        <v>44047.833333333328</v>
      </c>
      <c r="Y22" s="16">
        <f>Table_SiteMilestonesTracking[[#This Row],[SiteInOperations_BL]]-Table_SiteMilestonesTracking[[#This Row],[TechnicalSiteSurvey_BL]]</f>
        <v>72</v>
      </c>
      <c r="Z22" s="16">
        <f>Table_SiteMilestonesTracking[[#This Row],[SiteInOperations_AC]]-Table_SiteMilestonesTracking[[#This Row],[TechnicalSiteSurvey_AC]]</f>
        <v>49.833333333328483</v>
      </c>
      <c r="AA22" s="16">
        <f>Table_SiteMilestonesTracking[[#This Row],[E2E_Site_AC]]-Table_SiteMilestonesTracking[[#This Row],[E2E_Site_BL]]</f>
        <v>-22.166666666671517</v>
      </c>
    </row>
    <row r="23" spans="1:27" x14ac:dyDescent="0.25">
      <c r="A23" t="s">
        <v>88</v>
      </c>
      <c r="B23" t="s">
        <v>5</v>
      </c>
      <c r="C23" t="s">
        <v>10</v>
      </c>
      <c r="D23" t="s">
        <v>16</v>
      </c>
      <c r="E23" t="s">
        <v>21</v>
      </c>
      <c r="G23" s="10">
        <v>43997</v>
      </c>
      <c r="H23" s="10">
        <v>43997</v>
      </c>
      <c r="I23" s="10">
        <f>Table_SiteMilestonesTracking[[#This Row],[TechnicalSiteSurvey_BL]]+t1_SiteSurveyBL+t2_SiteEngineeringDocumentBL</f>
        <v>44015</v>
      </c>
      <c r="J23" s="10">
        <v>44012.166666666664</v>
      </c>
      <c r="K23" s="10">
        <f>Table_SiteMilestonesTracking[[#This Row],[SiteEngineeringDocument_BL]]+t3_SiteConstructionWorkOrderBL</f>
        <v>44017</v>
      </c>
      <c r="L23" s="10">
        <v>44021.666666666664</v>
      </c>
      <c r="M23" s="10">
        <f>Table_SiteMilestonesTracking[[#This Row],[SiteConstructionWorkOrder_BL]]+t4_CivilWorksBL</f>
        <v>44037</v>
      </c>
      <c r="N23" s="10">
        <v>44022.666666666664</v>
      </c>
      <c r="O23" s="10">
        <f>Table_SiteMilestonesTracking[[#This Row],[CivilWorks_BL]]+t5_MechanicalWorksBL</f>
        <v>44043</v>
      </c>
      <c r="P23" s="10">
        <v>44030.833333333328</v>
      </c>
      <c r="Q23" s="10">
        <f>Table_SiteMilestonesTracking[[#This Row],[MechanicalWorks_BL]]+t6_ElectricalWorksBL</f>
        <v>44052</v>
      </c>
      <c r="R23" s="10">
        <v>44032.833333333328</v>
      </c>
      <c r="S23" s="10">
        <f>Table_SiteMilestonesTracking[[#This Row],[ElectricalWorks_BL]]+t7_ConstructionAcceptanceBL</f>
        <v>44054</v>
      </c>
      <c r="T23" s="10">
        <v>44037.333333333328</v>
      </c>
      <c r="U23" s="10">
        <f>Table_SiteMilestonesTracking[[#This Row],[ConstructionAcceptance_BL]]+t8_ReadyForInstallationBL</f>
        <v>44059</v>
      </c>
      <c r="V23" s="10">
        <v>44041.833333333328</v>
      </c>
      <c r="W23" s="10">
        <f>Table_SiteMilestonesTracking[[#This Row],[ReadyForInstallation_BL]]+t9_SiteInOperationsBL</f>
        <v>44069</v>
      </c>
      <c r="X23" s="10">
        <v>44050.833333333328</v>
      </c>
      <c r="Y23" s="16">
        <f>Table_SiteMilestonesTracking[[#This Row],[SiteInOperations_BL]]-Table_SiteMilestonesTracking[[#This Row],[TechnicalSiteSurvey_BL]]</f>
        <v>72</v>
      </c>
      <c r="Z23" s="16">
        <f>Table_SiteMilestonesTracking[[#This Row],[SiteInOperations_AC]]-Table_SiteMilestonesTracking[[#This Row],[TechnicalSiteSurvey_AC]]</f>
        <v>53.833333333328483</v>
      </c>
      <c r="AA23" s="16">
        <f>Table_SiteMilestonesTracking[[#This Row],[E2E_Site_AC]]-Table_SiteMilestonesTracking[[#This Row],[E2E_Site_BL]]</f>
        <v>-18.166666666671517</v>
      </c>
    </row>
    <row r="24" spans="1:27" x14ac:dyDescent="0.25">
      <c r="A24" t="s">
        <v>89</v>
      </c>
      <c r="B24" t="s">
        <v>5</v>
      </c>
      <c r="C24" t="s">
        <v>11</v>
      </c>
      <c r="D24" t="s">
        <v>14</v>
      </c>
      <c r="E24" t="s">
        <v>21</v>
      </c>
      <c r="G24" s="10">
        <v>43997</v>
      </c>
      <c r="H24" s="10">
        <v>44001</v>
      </c>
      <c r="I24" s="10">
        <f>Table_SiteMilestonesTracking[[#This Row],[TechnicalSiteSurvey_BL]]+t1_SiteSurveyBL+t2_SiteEngineeringDocumentBL</f>
        <v>44015</v>
      </c>
      <c r="J24" s="10">
        <v>44009.166666666664</v>
      </c>
      <c r="K24" s="10">
        <f>Table_SiteMilestonesTracking[[#This Row],[SiteEngineeringDocument_BL]]+t3_SiteConstructionWorkOrderBL</f>
        <v>44017</v>
      </c>
      <c r="L24" s="10">
        <v>44017.666666666664</v>
      </c>
      <c r="M24" s="10">
        <f>Table_SiteMilestonesTracking[[#This Row],[SiteConstructionWorkOrder_BL]]+t4_CivilWorksBL</f>
        <v>44037</v>
      </c>
      <c r="N24" s="10">
        <v>44026.666666666664</v>
      </c>
      <c r="O24" s="10">
        <f>Table_SiteMilestonesTracking[[#This Row],[CivilWorks_BL]]+t5_MechanicalWorksBL</f>
        <v>44043</v>
      </c>
      <c r="P24" s="10">
        <v>44028.833333333328</v>
      </c>
      <c r="Q24" s="10">
        <f>Table_SiteMilestonesTracking[[#This Row],[MechanicalWorks_BL]]+t6_ElectricalWorksBL</f>
        <v>44052</v>
      </c>
      <c r="R24" s="10">
        <v>44034.833333333328</v>
      </c>
      <c r="S24" s="10">
        <f>Table_SiteMilestonesTracking[[#This Row],[ElectricalWorks_BL]]+t7_ConstructionAcceptanceBL</f>
        <v>44054</v>
      </c>
      <c r="T24" s="10">
        <v>44039.333333333328</v>
      </c>
      <c r="U24" s="10">
        <f>Table_SiteMilestonesTracking[[#This Row],[ConstructionAcceptance_BL]]+t8_ReadyForInstallationBL</f>
        <v>44059</v>
      </c>
      <c r="V24" s="10">
        <v>44038.833333333328</v>
      </c>
      <c r="W24" s="10">
        <f>Table_SiteMilestonesTracking[[#This Row],[ReadyForInstallation_BL]]+t9_SiteInOperationsBL</f>
        <v>44069</v>
      </c>
      <c r="X24" s="10">
        <v>44048.833333333328</v>
      </c>
      <c r="Y24" s="16">
        <f>Table_SiteMilestonesTracking[[#This Row],[SiteInOperations_BL]]-Table_SiteMilestonesTracking[[#This Row],[TechnicalSiteSurvey_BL]]</f>
        <v>72</v>
      </c>
      <c r="Z24" s="16">
        <f>Table_SiteMilestonesTracking[[#This Row],[SiteInOperations_AC]]-Table_SiteMilestonesTracking[[#This Row],[TechnicalSiteSurvey_AC]]</f>
        <v>47.833333333328483</v>
      </c>
      <c r="AA24" s="16">
        <f>Table_SiteMilestonesTracking[[#This Row],[E2E_Site_AC]]-Table_SiteMilestonesTracking[[#This Row],[E2E_Site_BL]]</f>
        <v>-24.166666666671517</v>
      </c>
    </row>
    <row r="25" spans="1:27" x14ac:dyDescent="0.25">
      <c r="A25" t="s">
        <v>90</v>
      </c>
      <c r="B25" t="s">
        <v>6</v>
      </c>
      <c r="C25" t="s">
        <v>12</v>
      </c>
      <c r="D25" t="s">
        <v>15</v>
      </c>
      <c r="E25" t="s">
        <v>19</v>
      </c>
      <c r="G25" s="10">
        <v>43997</v>
      </c>
      <c r="H25" s="10">
        <v>44001</v>
      </c>
      <c r="I25" s="10">
        <f>Table_SiteMilestonesTracking[[#This Row],[TechnicalSiteSurvey_BL]]+t1_SiteSurveyBL+t2_SiteEngineeringDocumentBL</f>
        <v>44015</v>
      </c>
      <c r="J25" s="10">
        <v>44011.166666666664</v>
      </c>
      <c r="K25" s="10">
        <f>Table_SiteMilestonesTracking[[#This Row],[SiteEngineeringDocument_BL]]+t3_SiteConstructionWorkOrderBL</f>
        <v>44017</v>
      </c>
      <c r="L25" s="10">
        <v>44019.666666666664</v>
      </c>
      <c r="M25" s="10">
        <f>Table_SiteMilestonesTracking[[#This Row],[SiteConstructionWorkOrder_BL]]+t4_CivilWorksBL</f>
        <v>44037</v>
      </c>
      <c r="N25" s="10">
        <v>44026.666666666664</v>
      </c>
      <c r="O25" s="10">
        <f>Table_SiteMilestonesTracking[[#This Row],[CivilWorks_BL]]+t5_MechanicalWorksBL</f>
        <v>44043</v>
      </c>
      <c r="P25" s="10">
        <v>44030.833333333328</v>
      </c>
      <c r="Q25" s="10">
        <f>Table_SiteMilestonesTracking[[#This Row],[MechanicalWorks_BL]]+t6_ElectricalWorksBL</f>
        <v>44052</v>
      </c>
      <c r="R25" s="10">
        <v>44034.833333333328</v>
      </c>
      <c r="S25" s="10">
        <f>Table_SiteMilestonesTracking[[#This Row],[ElectricalWorks_BL]]+t7_ConstructionAcceptanceBL</f>
        <v>44054</v>
      </c>
      <c r="T25" s="10">
        <v>44040.333333333328</v>
      </c>
      <c r="U25" s="10">
        <f>Table_SiteMilestonesTracking[[#This Row],[ConstructionAcceptance_BL]]+t8_ReadyForInstallationBL</f>
        <v>44059</v>
      </c>
      <c r="V25" s="10">
        <v>44038.833333333328</v>
      </c>
      <c r="W25" s="10">
        <f>Table_SiteMilestonesTracking[[#This Row],[ReadyForInstallation_BL]]+t9_SiteInOperationsBL</f>
        <v>44069</v>
      </c>
      <c r="X25" s="10">
        <v>44048.833333333328</v>
      </c>
      <c r="Y25" s="16">
        <f>Table_SiteMilestonesTracking[[#This Row],[SiteInOperations_BL]]-Table_SiteMilestonesTracking[[#This Row],[TechnicalSiteSurvey_BL]]</f>
        <v>72</v>
      </c>
      <c r="Z25" s="16">
        <f>Table_SiteMilestonesTracking[[#This Row],[SiteInOperations_AC]]-Table_SiteMilestonesTracking[[#This Row],[TechnicalSiteSurvey_AC]]</f>
        <v>47.833333333328483</v>
      </c>
      <c r="AA25" s="16">
        <f>Table_SiteMilestonesTracking[[#This Row],[E2E_Site_AC]]-Table_SiteMilestonesTracking[[#This Row],[E2E_Site_BL]]</f>
        <v>-24.166666666671517</v>
      </c>
    </row>
    <row r="26" spans="1:27" x14ac:dyDescent="0.25">
      <c r="A26" t="s">
        <v>91</v>
      </c>
      <c r="B26" t="s">
        <v>6</v>
      </c>
      <c r="C26" t="s">
        <v>13</v>
      </c>
      <c r="D26" t="s">
        <v>16</v>
      </c>
      <c r="E26" t="s">
        <v>20</v>
      </c>
      <c r="G26" s="10">
        <v>43997</v>
      </c>
      <c r="H26" s="10">
        <v>43999</v>
      </c>
      <c r="I26" s="10">
        <f>Table_SiteMilestonesTracking[[#This Row],[TechnicalSiteSurvey_BL]]+t1_SiteSurveyBL+t2_SiteEngineeringDocumentBL</f>
        <v>44015</v>
      </c>
      <c r="J26" s="10">
        <v>44010.166666666664</v>
      </c>
      <c r="K26" s="10">
        <f>Table_SiteMilestonesTracking[[#This Row],[SiteEngineeringDocument_BL]]+t3_SiteConstructionWorkOrderBL</f>
        <v>44017</v>
      </c>
      <c r="L26" s="10">
        <v>44019.666666666664</v>
      </c>
      <c r="M26" s="10">
        <f>Table_SiteMilestonesTracking[[#This Row],[SiteConstructionWorkOrder_BL]]+t4_CivilWorksBL</f>
        <v>44037</v>
      </c>
      <c r="N26" s="10">
        <v>44024.666666666664</v>
      </c>
      <c r="O26" s="10">
        <f>Table_SiteMilestonesTracking[[#This Row],[CivilWorks_BL]]+t5_MechanicalWorksBL</f>
        <v>44043</v>
      </c>
      <c r="P26" s="10">
        <v>44029.833333333328</v>
      </c>
      <c r="Q26" s="10">
        <f>Table_SiteMilestonesTracking[[#This Row],[MechanicalWorks_BL]]+t6_ElectricalWorksBL</f>
        <v>44052</v>
      </c>
      <c r="R26" s="10">
        <v>44032.833333333328</v>
      </c>
      <c r="S26" s="10">
        <f>Table_SiteMilestonesTracking[[#This Row],[ElectricalWorks_BL]]+t7_ConstructionAcceptanceBL</f>
        <v>44054</v>
      </c>
      <c r="T26" s="10">
        <v>44040.333333333328</v>
      </c>
      <c r="U26" s="10">
        <f>Table_SiteMilestonesTracking[[#This Row],[ConstructionAcceptance_BL]]+t8_ReadyForInstallationBL</f>
        <v>44059</v>
      </c>
      <c r="V26" s="10">
        <v>44040.833333333328</v>
      </c>
      <c r="W26" s="10">
        <f>Table_SiteMilestonesTracking[[#This Row],[ReadyForInstallation_BL]]+t9_SiteInOperationsBL</f>
        <v>44069</v>
      </c>
      <c r="X26" s="10">
        <v>44050.833333333328</v>
      </c>
      <c r="Y26" s="16">
        <f>Table_SiteMilestonesTracking[[#This Row],[SiteInOperations_BL]]-Table_SiteMilestonesTracking[[#This Row],[TechnicalSiteSurvey_BL]]</f>
        <v>72</v>
      </c>
      <c r="Z26" s="16">
        <f>Table_SiteMilestonesTracking[[#This Row],[SiteInOperations_AC]]-Table_SiteMilestonesTracking[[#This Row],[TechnicalSiteSurvey_AC]]</f>
        <v>51.833333333328483</v>
      </c>
      <c r="AA26" s="16">
        <f>Table_SiteMilestonesTracking[[#This Row],[E2E_Site_AC]]-Table_SiteMilestonesTracking[[#This Row],[E2E_Site_BL]]</f>
        <v>-20.166666666671517</v>
      </c>
    </row>
    <row r="27" spans="1:27" x14ac:dyDescent="0.25">
      <c r="A27" t="s">
        <v>92</v>
      </c>
      <c r="B27" t="s">
        <v>4</v>
      </c>
      <c r="C27" t="s">
        <v>8</v>
      </c>
      <c r="D27" t="s">
        <v>14</v>
      </c>
      <c r="E27" t="s">
        <v>21</v>
      </c>
      <c r="G27" s="10">
        <v>43997</v>
      </c>
      <c r="H27" s="10">
        <v>43998</v>
      </c>
      <c r="I27" s="10">
        <f>Table_SiteMilestonesTracking[[#This Row],[TechnicalSiteSurvey_BL]]+t1_SiteSurveyBL+t2_SiteEngineeringDocumentBL</f>
        <v>44015</v>
      </c>
      <c r="J27" s="10">
        <v>44012.166666666664</v>
      </c>
      <c r="K27" s="10">
        <f>Table_SiteMilestonesTracking[[#This Row],[SiteEngineeringDocument_BL]]+t3_SiteConstructionWorkOrderBL</f>
        <v>44017</v>
      </c>
      <c r="L27" s="10">
        <v>44017.666666666664</v>
      </c>
      <c r="M27" s="10">
        <f>Table_SiteMilestonesTracking[[#This Row],[SiteConstructionWorkOrder_BL]]+t4_CivilWorksBL</f>
        <v>44037</v>
      </c>
      <c r="N27" s="10">
        <v>44025.666666666664</v>
      </c>
      <c r="O27" s="10">
        <f>Table_SiteMilestonesTracking[[#This Row],[CivilWorks_BL]]+t5_MechanicalWorksBL</f>
        <v>44043</v>
      </c>
      <c r="P27" s="10">
        <v>44028.833333333328</v>
      </c>
      <c r="Q27" s="10">
        <f>Table_SiteMilestonesTracking[[#This Row],[MechanicalWorks_BL]]+t6_ElectricalWorksBL</f>
        <v>44052</v>
      </c>
      <c r="R27" s="10">
        <v>44033.833333333328</v>
      </c>
      <c r="S27" s="10">
        <f>Table_SiteMilestonesTracking[[#This Row],[ElectricalWorks_BL]]+t7_ConstructionAcceptanceBL</f>
        <v>44054</v>
      </c>
      <c r="T27" s="10">
        <v>44039.333333333328</v>
      </c>
      <c r="U27" s="10">
        <f>Table_SiteMilestonesTracking[[#This Row],[ConstructionAcceptance_BL]]+t8_ReadyForInstallationBL</f>
        <v>44059</v>
      </c>
      <c r="V27" s="10">
        <v>44039.833333333328</v>
      </c>
      <c r="W27" s="10">
        <f>Table_SiteMilestonesTracking[[#This Row],[ReadyForInstallation_BL]]+t9_SiteInOperationsBL</f>
        <v>44069</v>
      </c>
      <c r="X27" s="10">
        <v>44047.833333333328</v>
      </c>
      <c r="Y27" s="16">
        <f>Table_SiteMilestonesTracking[[#This Row],[SiteInOperations_BL]]-Table_SiteMilestonesTracking[[#This Row],[TechnicalSiteSurvey_BL]]</f>
        <v>72</v>
      </c>
      <c r="Z27" s="16">
        <f>Table_SiteMilestonesTracking[[#This Row],[SiteInOperations_AC]]-Table_SiteMilestonesTracking[[#This Row],[TechnicalSiteSurvey_AC]]</f>
        <v>49.833333333328483</v>
      </c>
      <c r="AA27" s="16">
        <f>Table_SiteMilestonesTracking[[#This Row],[E2E_Site_AC]]-Table_SiteMilestonesTracking[[#This Row],[E2E_Site_BL]]</f>
        <v>-22.166666666671517</v>
      </c>
    </row>
    <row r="28" spans="1:27" x14ac:dyDescent="0.25">
      <c r="A28" t="s">
        <v>93</v>
      </c>
      <c r="B28" t="s">
        <v>4</v>
      </c>
      <c r="C28" t="s">
        <v>9</v>
      </c>
      <c r="D28" t="s">
        <v>15</v>
      </c>
      <c r="E28" t="s">
        <v>21</v>
      </c>
      <c r="G28" s="10">
        <v>43997</v>
      </c>
      <c r="H28" s="10">
        <v>44000</v>
      </c>
      <c r="I28" s="10">
        <f>Table_SiteMilestonesTracking[[#This Row],[TechnicalSiteSurvey_BL]]+t1_SiteSurveyBL+t2_SiteEngineeringDocumentBL</f>
        <v>44015</v>
      </c>
      <c r="J28" s="10">
        <v>44013.166666666664</v>
      </c>
      <c r="K28" s="10">
        <f>Table_SiteMilestonesTracking[[#This Row],[SiteEngineeringDocument_BL]]+t3_SiteConstructionWorkOrderBL</f>
        <v>44017</v>
      </c>
      <c r="L28" s="10">
        <v>44020.666666666664</v>
      </c>
      <c r="M28" s="10">
        <f>Table_SiteMilestonesTracking[[#This Row],[SiteConstructionWorkOrder_BL]]+t4_CivilWorksBL</f>
        <v>44037</v>
      </c>
      <c r="N28" s="10">
        <v>44022.666666666664</v>
      </c>
      <c r="O28" s="10">
        <f>Table_SiteMilestonesTracking[[#This Row],[CivilWorks_BL]]+t5_MechanicalWorksBL</f>
        <v>44043</v>
      </c>
      <c r="P28" s="10">
        <v>44027.833333333328</v>
      </c>
      <c r="Q28" s="10">
        <f>Table_SiteMilestonesTracking[[#This Row],[MechanicalWorks_BL]]+t6_ElectricalWorksBL</f>
        <v>44052</v>
      </c>
      <c r="R28" s="10">
        <v>44036.833333333328</v>
      </c>
      <c r="S28" s="10">
        <f>Table_SiteMilestonesTracking[[#This Row],[ElectricalWorks_BL]]+t7_ConstructionAcceptanceBL</f>
        <v>44054</v>
      </c>
      <c r="T28" s="10">
        <v>44039.333333333328</v>
      </c>
      <c r="U28" s="10">
        <f>Table_SiteMilestonesTracking[[#This Row],[ConstructionAcceptance_BL]]+t8_ReadyForInstallationBL</f>
        <v>44059</v>
      </c>
      <c r="V28" s="10">
        <v>44039.833333333328</v>
      </c>
      <c r="W28" s="10">
        <f>Table_SiteMilestonesTracking[[#This Row],[ReadyForInstallation_BL]]+t9_SiteInOperationsBL</f>
        <v>44069</v>
      </c>
      <c r="X28" s="10">
        <v>44046.833333333328</v>
      </c>
      <c r="Y28" s="16">
        <f>Table_SiteMilestonesTracking[[#This Row],[SiteInOperations_BL]]-Table_SiteMilestonesTracking[[#This Row],[TechnicalSiteSurvey_BL]]</f>
        <v>72</v>
      </c>
      <c r="Z28" s="16">
        <f>Table_SiteMilestonesTracking[[#This Row],[SiteInOperations_AC]]-Table_SiteMilestonesTracking[[#This Row],[TechnicalSiteSurvey_AC]]</f>
        <v>46.833333333328483</v>
      </c>
      <c r="AA28" s="16">
        <f>Table_SiteMilestonesTracking[[#This Row],[E2E_Site_AC]]-Table_SiteMilestonesTracking[[#This Row],[E2E_Site_BL]]</f>
        <v>-25.166666666671517</v>
      </c>
    </row>
    <row r="29" spans="1:27" x14ac:dyDescent="0.25">
      <c r="A29" t="s">
        <v>94</v>
      </c>
      <c r="B29" t="s">
        <v>5</v>
      </c>
      <c r="C29" t="s">
        <v>10</v>
      </c>
      <c r="D29" t="s">
        <v>16</v>
      </c>
      <c r="E29" t="s">
        <v>22</v>
      </c>
      <c r="G29" s="10">
        <v>44003</v>
      </c>
      <c r="H29" s="10">
        <v>44006</v>
      </c>
      <c r="I29" s="10">
        <f>Table_SiteMilestonesTracking[[#This Row],[TechnicalSiteSurvey_BL]]+t1_SiteSurveyBL+t2_SiteEngineeringDocumentBL</f>
        <v>44021</v>
      </c>
      <c r="J29" s="10">
        <v>44019.166666666664</v>
      </c>
      <c r="K29" s="10">
        <f>Table_SiteMilestonesTracking[[#This Row],[SiteEngineeringDocument_BL]]+t3_SiteConstructionWorkOrderBL</f>
        <v>44023</v>
      </c>
      <c r="L29" s="10">
        <v>44025.666666666664</v>
      </c>
      <c r="M29" s="10">
        <f>Table_SiteMilestonesTracking[[#This Row],[SiteConstructionWorkOrder_BL]]+t4_CivilWorksBL</f>
        <v>44043</v>
      </c>
      <c r="N29" s="10">
        <v>44030.666666666664</v>
      </c>
      <c r="O29" s="10">
        <f>Table_SiteMilestonesTracking[[#This Row],[CivilWorks_BL]]+t5_MechanicalWorksBL</f>
        <v>44049</v>
      </c>
      <c r="P29" s="10">
        <v>44037.833333333328</v>
      </c>
      <c r="Q29" s="10">
        <f>Table_SiteMilestonesTracking[[#This Row],[MechanicalWorks_BL]]+t6_ElectricalWorksBL</f>
        <v>44058</v>
      </c>
      <c r="R29" s="10">
        <v>44044.833333333328</v>
      </c>
      <c r="S29" s="10">
        <f>Table_SiteMilestonesTracking[[#This Row],[ElectricalWorks_BL]]+t7_ConstructionAcceptanceBL</f>
        <v>44060</v>
      </c>
      <c r="T29" s="10">
        <v>44044.333333333328</v>
      </c>
      <c r="U29" s="10">
        <f>Table_SiteMilestonesTracking[[#This Row],[ConstructionAcceptance_BL]]+t8_ReadyForInstallationBL</f>
        <v>44065</v>
      </c>
      <c r="V29" s="10">
        <v>44047.833333333328</v>
      </c>
      <c r="W29" s="10">
        <f>Table_SiteMilestonesTracking[[#This Row],[ReadyForInstallation_BL]]+t9_SiteInOperationsBL</f>
        <v>44075</v>
      </c>
      <c r="X29" s="10">
        <v>44053.833333333328</v>
      </c>
      <c r="Y29" s="16">
        <f>Table_SiteMilestonesTracking[[#This Row],[SiteInOperations_BL]]-Table_SiteMilestonesTracking[[#This Row],[TechnicalSiteSurvey_BL]]</f>
        <v>72</v>
      </c>
      <c r="Z29" s="16">
        <f>Table_SiteMilestonesTracking[[#This Row],[SiteInOperations_AC]]-Table_SiteMilestonesTracking[[#This Row],[TechnicalSiteSurvey_AC]]</f>
        <v>47.833333333328483</v>
      </c>
      <c r="AA29" s="16">
        <f>Table_SiteMilestonesTracking[[#This Row],[E2E_Site_AC]]-Table_SiteMilestonesTracking[[#This Row],[E2E_Site_BL]]</f>
        <v>-24.166666666671517</v>
      </c>
    </row>
    <row r="30" spans="1:27" x14ac:dyDescent="0.25">
      <c r="A30" t="s">
        <v>95</v>
      </c>
      <c r="B30" t="s">
        <v>5</v>
      </c>
      <c r="C30" t="s">
        <v>11</v>
      </c>
      <c r="D30" t="s">
        <v>14</v>
      </c>
      <c r="E30" t="s">
        <v>19</v>
      </c>
      <c r="G30" s="10">
        <v>44003</v>
      </c>
      <c r="H30" s="10">
        <v>44006</v>
      </c>
      <c r="I30" s="10">
        <f>Table_SiteMilestonesTracking[[#This Row],[TechnicalSiteSurvey_BL]]+t1_SiteSurveyBL+t2_SiteEngineeringDocumentBL</f>
        <v>44021</v>
      </c>
      <c r="J30" s="10">
        <v>44018.166666666664</v>
      </c>
      <c r="K30" s="10">
        <f>Table_SiteMilestonesTracking[[#This Row],[SiteEngineeringDocument_BL]]+t3_SiteConstructionWorkOrderBL</f>
        <v>44023</v>
      </c>
      <c r="L30" s="10">
        <v>44022.666666666664</v>
      </c>
      <c r="M30" s="10">
        <f>Table_SiteMilestonesTracking[[#This Row],[SiteConstructionWorkOrder_BL]]+t4_CivilWorksBL</f>
        <v>44043</v>
      </c>
      <c r="N30" s="10">
        <v>44027.666666666664</v>
      </c>
      <c r="O30" s="10">
        <f>Table_SiteMilestonesTracking[[#This Row],[CivilWorks_BL]]+t5_MechanicalWorksBL</f>
        <v>44049</v>
      </c>
      <c r="P30" s="10">
        <v>44036.833333333328</v>
      </c>
      <c r="Q30" s="10">
        <f>Table_SiteMilestonesTracking[[#This Row],[MechanicalWorks_BL]]+t6_ElectricalWorksBL</f>
        <v>44058</v>
      </c>
      <c r="R30" s="10">
        <v>44043.833333333328</v>
      </c>
      <c r="S30" s="10">
        <f>Table_SiteMilestonesTracking[[#This Row],[ElectricalWorks_BL]]+t7_ConstructionAcceptanceBL</f>
        <v>44060</v>
      </c>
      <c r="T30" s="10">
        <v>44044.333333333328</v>
      </c>
      <c r="U30" s="10">
        <f>Table_SiteMilestonesTracking[[#This Row],[ConstructionAcceptance_BL]]+t8_ReadyForInstallationBL</f>
        <v>44065</v>
      </c>
      <c r="V30" s="10">
        <v>44046.833333333328</v>
      </c>
      <c r="W30" s="10">
        <f>Table_SiteMilestonesTracking[[#This Row],[ReadyForInstallation_BL]]+t9_SiteInOperationsBL</f>
        <v>44075</v>
      </c>
      <c r="X30" s="10">
        <v>44055.833333333328</v>
      </c>
      <c r="Y30" s="16">
        <f>Table_SiteMilestonesTracking[[#This Row],[SiteInOperations_BL]]-Table_SiteMilestonesTracking[[#This Row],[TechnicalSiteSurvey_BL]]</f>
        <v>72</v>
      </c>
      <c r="Z30" s="16">
        <f>Table_SiteMilestonesTracking[[#This Row],[SiteInOperations_AC]]-Table_SiteMilestonesTracking[[#This Row],[TechnicalSiteSurvey_AC]]</f>
        <v>49.833333333328483</v>
      </c>
      <c r="AA30" s="16">
        <f>Table_SiteMilestonesTracking[[#This Row],[E2E_Site_AC]]-Table_SiteMilestonesTracking[[#This Row],[E2E_Site_BL]]</f>
        <v>-22.166666666671517</v>
      </c>
    </row>
    <row r="31" spans="1:27" x14ac:dyDescent="0.25">
      <c r="A31" t="s">
        <v>96</v>
      </c>
      <c r="B31" t="s">
        <v>6</v>
      </c>
      <c r="C31" t="s">
        <v>12</v>
      </c>
      <c r="D31" t="s">
        <v>15</v>
      </c>
      <c r="E31" t="s">
        <v>20</v>
      </c>
      <c r="G31" s="10">
        <v>44003</v>
      </c>
      <c r="H31" s="10">
        <v>44005</v>
      </c>
      <c r="I31" s="10">
        <f>Table_SiteMilestonesTracking[[#This Row],[TechnicalSiteSurvey_BL]]+t1_SiteSurveyBL+t2_SiteEngineeringDocumentBL</f>
        <v>44021</v>
      </c>
      <c r="J31" s="10">
        <v>44018.166666666664</v>
      </c>
      <c r="K31" s="10">
        <f>Table_SiteMilestonesTracking[[#This Row],[SiteEngineeringDocument_BL]]+t3_SiteConstructionWorkOrderBL</f>
        <v>44023</v>
      </c>
      <c r="L31" s="10">
        <v>44024.666666666664</v>
      </c>
      <c r="M31" s="10">
        <f>Table_SiteMilestonesTracking[[#This Row],[SiteConstructionWorkOrder_BL]]+t4_CivilWorksBL</f>
        <v>44043</v>
      </c>
      <c r="N31" s="10">
        <v>44030.666666666664</v>
      </c>
      <c r="O31" s="10">
        <f>Table_SiteMilestonesTracking[[#This Row],[CivilWorks_BL]]+t5_MechanicalWorksBL</f>
        <v>44049</v>
      </c>
      <c r="P31" s="10">
        <v>44036.833333333328</v>
      </c>
      <c r="Q31" s="10">
        <f>Table_SiteMilestonesTracking[[#This Row],[MechanicalWorks_BL]]+t6_ElectricalWorksBL</f>
        <v>44058</v>
      </c>
      <c r="R31" s="10">
        <v>44039.833333333328</v>
      </c>
      <c r="S31" s="10">
        <f>Table_SiteMilestonesTracking[[#This Row],[ElectricalWorks_BL]]+t7_ConstructionAcceptanceBL</f>
        <v>44060</v>
      </c>
      <c r="T31" s="10">
        <v>44043.333333333328</v>
      </c>
      <c r="U31" s="10">
        <f>Table_SiteMilestonesTracking[[#This Row],[ConstructionAcceptance_BL]]+t8_ReadyForInstallationBL</f>
        <v>44065</v>
      </c>
      <c r="V31" s="10">
        <v>44047.833333333328</v>
      </c>
      <c r="W31" s="10">
        <f>Table_SiteMilestonesTracking[[#This Row],[ReadyForInstallation_BL]]+t9_SiteInOperationsBL</f>
        <v>44075</v>
      </c>
      <c r="X31" s="10">
        <v>44055.833333333328</v>
      </c>
      <c r="Y31" s="16">
        <f>Table_SiteMilestonesTracking[[#This Row],[SiteInOperations_BL]]-Table_SiteMilestonesTracking[[#This Row],[TechnicalSiteSurvey_BL]]</f>
        <v>72</v>
      </c>
      <c r="Z31" s="16">
        <f>Table_SiteMilestonesTracking[[#This Row],[SiteInOperations_AC]]-Table_SiteMilestonesTracking[[#This Row],[TechnicalSiteSurvey_AC]]</f>
        <v>50.833333333328483</v>
      </c>
      <c r="AA31" s="16">
        <f>Table_SiteMilestonesTracking[[#This Row],[E2E_Site_AC]]-Table_SiteMilestonesTracking[[#This Row],[E2E_Site_BL]]</f>
        <v>-21.166666666671517</v>
      </c>
    </row>
    <row r="32" spans="1:27" x14ac:dyDescent="0.25">
      <c r="A32" t="s">
        <v>97</v>
      </c>
      <c r="B32" t="s">
        <v>6</v>
      </c>
      <c r="C32" t="s">
        <v>13</v>
      </c>
      <c r="D32" t="s">
        <v>16</v>
      </c>
      <c r="E32" t="s">
        <v>19</v>
      </c>
      <c r="G32" s="10">
        <v>44003</v>
      </c>
      <c r="H32" s="10">
        <v>44003</v>
      </c>
      <c r="I32" s="10">
        <f>Table_SiteMilestonesTracking[[#This Row],[TechnicalSiteSurvey_BL]]+t1_SiteSurveyBL+t2_SiteEngineeringDocumentBL</f>
        <v>44021</v>
      </c>
      <c r="J32" s="10">
        <v>44015.166666666664</v>
      </c>
      <c r="K32" s="10">
        <f>Table_SiteMilestonesTracking[[#This Row],[SiteEngineeringDocument_BL]]+t3_SiteConstructionWorkOrderBL</f>
        <v>44023</v>
      </c>
      <c r="L32" s="10">
        <v>44025.666666666664</v>
      </c>
      <c r="M32" s="10">
        <f>Table_SiteMilestonesTracking[[#This Row],[SiteConstructionWorkOrder_BL]]+t4_CivilWorksBL</f>
        <v>44043</v>
      </c>
      <c r="N32" s="10">
        <v>44030.666666666664</v>
      </c>
      <c r="O32" s="10">
        <f>Table_SiteMilestonesTracking[[#This Row],[CivilWorks_BL]]+t5_MechanicalWorksBL</f>
        <v>44049</v>
      </c>
      <c r="P32" s="10">
        <v>44036.833333333328</v>
      </c>
      <c r="Q32" s="10">
        <f>Table_SiteMilestonesTracking[[#This Row],[MechanicalWorks_BL]]+t6_ElectricalWorksBL</f>
        <v>44058</v>
      </c>
      <c r="R32" s="10">
        <v>44043.833333333328</v>
      </c>
      <c r="S32" s="10">
        <f>Table_SiteMilestonesTracking[[#This Row],[ElectricalWorks_BL]]+t7_ConstructionAcceptanceBL</f>
        <v>44060</v>
      </c>
      <c r="T32" s="10">
        <v>44043.333333333328</v>
      </c>
      <c r="U32" s="10">
        <f>Table_SiteMilestonesTracking[[#This Row],[ConstructionAcceptance_BL]]+t8_ReadyForInstallationBL</f>
        <v>44065</v>
      </c>
      <c r="V32" s="10">
        <v>44045.833333333328</v>
      </c>
      <c r="W32" s="10">
        <f>Table_SiteMilestonesTracking[[#This Row],[ReadyForInstallation_BL]]+t9_SiteInOperationsBL</f>
        <v>44075</v>
      </c>
      <c r="X32" s="10">
        <v>44054.833333333328</v>
      </c>
      <c r="Y32" s="16">
        <f>Table_SiteMilestonesTracking[[#This Row],[SiteInOperations_BL]]-Table_SiteMilestonesTracking[[#This Row],[TechnicalSiteSurvey_BL]]</f>
        <v>72</v>
      </c>
      <c r="Z32" s="16">
        <f>Table_SiteMilestonesTracking[[#This Row],[SiteInOperations_AC]]-Table_SiteMilestonesTracking[[#This Row],[TechnicalSiteSurvey_AC]]</f>
        <v>51.833333333328483</v>
      </c>
      <c r="AA32" s="16">
        <f>Table_SiteMilestonesTracking[[#This Row],[E2E_Site_AC]]-Table_SiteMilestonesTracking[[#This Row],[E2E_Site_BL]]</f>
        <v>-20.166666666671517</v>
      </c>
    </row>
    <row r="33" spans="1:27" x14ac:dyDescent="0.25">
      <c r="A33" t="s">
        <v>98</v>
      </c>
      <c r="B33" t="s">
        <v>4</v>
      </c>
      <c r="C33" t="s">
        <v>8</v>
      </c>
      <c r="D33" t="s">
        <v>15</v>
      </c>
      <c r="E33" t="s">
        <v>20</v>
      </c>
      <c r="G33" s="10">
        <v>44003</v>
      </c>
      <c r="H33" s="10">
        <v>44006</v>
      </c>
      <c r="I33" s="10">
        <f>Table_SiteMilestonesTracking[[#This Row],[TechnicalSiteSurvey_BL]]+t1_SiteSurveyBL+t2_SiteEngineeringDocumentBL</f>
        <v>44021</v>
      </c>
      <c r="J33" s="10">
        <v>44015.166666666664</v>
      </c>
      <c r="K33" s="10">
        <f>Table_SiteMilestonesTracking[[#This Row],[SiteEngineeringDocument_BL]]+t3_SiteConstructionWorkOrderBL</f>
        <v>44023</v>
      </c>
      <c r="L33" s="10">
        <v>44025.666666666664</v>
      </c>
      <c r="M33" s="10">
        <f>Table_SiteMilestonesTracking[[#This Row],[SiteConstructionWorkOrder_BL]]+t4_CivilWorksBL</f>
        <v>44043</v>
      </c>
      <c r="N33" s="10">
        <v>44029.666666666664</v>
      </c>
      <c r="O33" s="10">
        <f>Table_SiteMilestonesTracking[[#This Row],[CivilWorks_BL]]+t5_MechanicalWorksBL</f>
        <v>44049</v>
      </c>
      <c r="P33" s="10">
        <v>44034.833333333328</v>
      </c>
      <c r="Q33" s="10">
        <f>Table_SiteMilestonesTracking[[#This Row],[MechanicalWorks_BL]]+t6_ElectricalWorksBL</f>
        <v>44058</v>
      </c>
      <c r="R33" s="10">
        <v>44044.833333333328</v>
      </c>
      <c r="S33" s="10">
        <f>Table_SiteMilestonesTracking[[#This Row],[ElectricalWorks_BL]]+t7_ConstructionAcceptanceBL</f>
        <v>44060</v>
      </c>
      <c r="T33" s="10">
        <v>44041.333333333328</v>
      </c>
      <c r="U33" s="10">
        <f>Table_SiteMilestonesTracking[[#This Row],[ConstructionAcceptance_BL]]+t8_ReadyForInstallationBL</f>
        <v>44065</v>
      </c>
      <c r="V33" s="10">
        <v>44046.833333333328</v>
      </c>
      <c r="W33" s="10">
        <f>Table_SiteMilestonesTracking[[#This Row],[ReadyForInstallation_BL]]+t9_SiteInOperationsBL</f>
        <v>44075</v>
      </c>
      <c r="X33" s="10">
        <v>44055.833333333328</v>
      </c>
      <c r="Y33" s="16">
        <f>Table_SiteMilestonesTracking[[#This Row],[SiteInOperations_BL]]-Table_SiteMilestonesTracking[[#This Row],[TechnicalSiteSurvey_BL]]</f>
        <v>72</v>
      </c>
      <c r="Z33" s="16">
        <f>Table_SiteMilestonesTracking[[#This Row],[SiteInOperations_AC]]-Table_SiteMilestonesTracking[[#This Row],[TechnicalSiteSurvey_AC]]</f>
        <v>49.833333333328483</v>
      </c>
      <c r="AA33" s="16">
        <f>Table_SiteMilestonesTracking[[#This Row],[E2E_Site_AC]]-Table_SiteMilestonesTracking[[#This Row],[E2E_Site_BL]]</f>
        <v>-22.166666666671517</v>
      </c>
    </row>
    <row r="34" spans="1:27" x14ac:dyDescent="0.25">
      <c r="A34" t="s">
        <v>99</v>
      </c>
      <c r="B34" t="s">
        <v>4</v>
      </c>
      <c r="C34" t="s">
        <v>9</v>
      </c>
      <c r="D34" t="s">
        <v>16</v>
      </c>
      <c r="E34" t="s">
        <v>21</v>
      </c>
      <c r="G34" s="10">
        <v>44003</v>
      </c>
      <c r="H34" s="10">
        <v>44004</v>
      </c>
      <c r="I34" s="10">
        <f>Table_SiteMilestonesTracking[[#This Row],[TechnicalSiteSurvey_BL]]+t1_SiteSurveyBL+t2_SiteEngineeringDocumentBL</f>
        <v>44021</v>
      </c>
      <c r="J34" s="10">
        <v>44017.166666666664</v>
      </c>
      <c r="K34" s="10">
        <f>Table_SiteMilestonesTracking[[#This Row],[SiteEngineeringDocument_BL]]+t3_SiteConstructionWorkOrderBL</f>
        <v>44023</v>
      </c>
      <c r="L34" s="10">
        <v>44024.666666666664</v>
      </c>
      <c r="M34" s="10">
        <f>Table_SiteMilestonesTracking[[#This Row],[SiteConstructionWorkOrder_BL]]+t4_CivilWorksBL</f>
        <v>44043</v>
      </c>
      <c r="N34" s="10">
        <v>44029.666666666664</v>
      </c>
      <c r="O34" s="10">
        <f>Table_SiteMilestonesTracking[[#This Row],[CivilWorks_BL]]+t5_MechanicalWorksBL</f>
        <v>44049</v>
      </c>
      <c r="P34" s="10">
        <v>44037.833333333328</v>
      </c>
      <c r="Q34" s="10">
        <f>Table_SiteMilestonesTracking[[#This Row],[MechanicalWorks_BL]]+t6_ElectricalWorksBL</f>
        <v>44058</v>
      </c>
      <c r="R34" s="10">
        <v>44042.833333333328</v>
      </c>
      <c r="S34" s="10">
        <f>Table_SiteMilestonesTracking[[#This Row],[ElectricalWorks_BL]]+t7_ConstructionAcceptanceBL</f>
        <v>44060</v>
      </c>
      <c r="T34" s="10">
        <v>44043.333333333328</v>
      </c>
      <c r="U34" s="10">
        <f>Table_SiteMilestonesTracking[[#This Row],[ConstructionAcceptance_BL]]+t8_ReadyForInstallationBL</f>
        <v>44065</v>
      </c>
      <c r="V34" s="10">
        <v>44048.833333333328</v>
      </c>
      <c r="W34" s="10">
        <f>Table_SiteMilestonesTracking[[#This Row],[ReadyForInstallation_BL]]+t9_SiteInOperationsBL</f>
        <v>44075</v>
      </c>
      <c r="X34" s="10">
        <v>44053.833333333328</v>
      </c>
      <c r="Y34" s="16">
        <f>Table_SiteMilestonesTracking[[#This Row],[SiteInOperations_BL]]-Table_SiteMilestonesTracking[[#This Row],[TechnicalSiteSurvey_BL]]</f>
        <v>72</v>
      </c>
      <c r="Z34" s="16">
        <f>Table_SiteMilestonesTracking[[#This Row],[SiteInOperations_AC]]-Table_SiteMilestonesTracking[[#This Row],[TechnicalSiteSurvey_AC]]</f>
        <v>49.833333333328483</v>
      </c>
      <c r="AA34" s="16">
        <f>Table_SiteMilestonesTracking[[#This Row],[E2E_Site_AC]]-Table_SiteMilestonesTracking[[#This Row],[E2E_Site_BL]]</f>
        <v>-22.166666666671517</v>
      </c>
    </row>
    <row r="35" spans="1:27" x14ac:dyDescent="0.25">
      <c r="A35" t="s">
        <v>100</v>
      </c>
      <c r="B35" t="s">
        <v>5</v>
      </c>
      <c r="C35" t="s">
        <v>10</v>
      </c>
      <c r="D35" t="s">
        <v>14</v>
      </c>
      <c r="E35" t="s">
        <v>21</v>
      </c>
      <c r="G35" s="10">
        <v>44003</v>
      </c>
      <c r="H35" s="10">
        <v>44006</v>
      </c>
      <c r="I35" s="10">
        <f>Table_SiteMilestonesTracking[[#This Row],[TechnicalSiteSurvey_BL]]+t1_SiteSurveyBL+t2_SiteEngineeringDocumentBL</f>
        <v>44021</v>
      </c>
      <c r="J35" s="10">
        <v>44018.166666666664</v>
      </c>
      <c r="K35" s="10">
        <f>Table_SiteMilestonesTracking[[#This Row],[SiteEngineeringDocument_BL]]+t3_SiteConstructionWorkOrderBL</f>
        <v>44023</v>
      </c>
      <c r="L35" s="10">
        <v>44027.666666666664</v>
      </c>
      <c r="M35" s="10">
        <f>Table_SiteMilestonesTracking[[#This Row],[SiteConstructionWorkOrder_BL]]+t4_CivilWorksBL</f>
        <v>44043</v>
      </c>
      <c r="N35" s="10">
        <v>44030.666666666664</v>
      </c>
      <c r="O35" s="10">
        <f>Table_SiteMilestonesTracking[[#This Row],[CivilWorks_BL]]+t5_MechanicalWorksBL</f>
        <v>44049</v>
      </c>
      <c r="P35" s="10">
        <v>44036.833333333328</v>
      </c>
      <c r="Q35" s="10">
        <f>Table_SiteMilestonesTracking[[#This Row],[MechanicalWorks_BL]]+t6_ElectricalWorksBL</f>
        <v>44058</v>
      </c>
      <c r="R35" s="10">
        <v>44042.833333333328</v>
      </c>
      <c r="S35" s="10">
        <f>Table_SiteMilestonesTracking[[#This Row],[ElectricalWorks_BL]]+t7_ConstructionAcceptanceBL</f>
        <v>44060</v>
      </c>
      <c r="T35" s="10">
        <v>44043.333333333328</v>
      </c>
      <c r="U35" s="10">
        <f>Table_SiteMilestonesTracking[[#This Row],[ConstructionAcceptance_BL]]+t8_ReadyForInstallationBL</f>
        <v>44065</v>
      </c>
      <c r="V35" s="10">
        <v>44047.833333333328</v>
      </c>
      <c r="W35" s="10">
        <f>Table_SiteMilestonesTracking[[#This Row],[ReadyForInstallation_BL]]+t9_SiteInOperationsBL</f>
        <v>44075</v>
      </c>
      <c r="X35" s="10">
        <v>44057.833333333328</v>
      </c>
      <c r="Y35" s="16">
        <f>Table_SiteMilestonesTracking[[#This Row],[SiteInOperations_BL]]-Table_SiteMilestonesTracking[[#This Row],[TechnicalSiteSurvey_BL]]</f>
        <v>72</v>
      </c>
      <c r="Z35" s="16">
        <f>Table_SiteMilestonesTracking[[#This Row],[SiteInOperations_AC]]-Table_SiteMilestonesTracking[[#This Row],[TechnicalSiteSurvey_AC]]</f>
        <v>51.833333333328483</v>
      </c>
      <c r="AA35" s="16">
        <f>Table_SiteMilestonesTracking[[#This Row],[E2E_Site_AC]]-Table_SiteMilestonesTracking[[#This Row],[E2E_Site_BL]]</f>
        <v>-20.166666666671517</v>
      </c>
    </row>
    <row r="36" spans="1:27" x14ac:dyDescent="0.25">
      <c r="A36" t="s">
        <v>101</v>
      </c>
      <c r="B36" t="s">
        <v>5</v>
      </c>
      <c r="C36" t="s">
        <v>11</v>
      </c>
      <c r="D36" t="s">
        <v>15</v>
      </c>
      <c r="E36" t="s">
        <v>22</v>
      </c>
      <c r="G36" s="10">
        <v>44003</v>
      </c>
      <c r="H36" s="10">
        <v>44006</v>
      </c>
      <c r="I36" s="10">
        <f>Table_SiteMilestonesTracking[[#This Row],[TechnicalSiteSurvey_BL]]+t1_SiteSurveyBL+t2_SiteEngineeringDocumentBL</f>
        <v>44021</v>
      </c>
      <c r="J36" s="10">
        <v>44020.166666666664</v>
      </c>
      <c r="K36" s="10">
        <f>Table_SiteMilestonesTracking[[#This Row],[SiteEngineeringDocument_BL]]+t3_SiteConstructionWorkOrderBL</f>
        <v>44023</v>
      </c>
      <c r="L36" s="10">
        <v>44027.666666666664</v>
      </c>
      <c r="M36" s="10">
        <f>Table_SiteMilestonesTracking[[#This Row],[SiteConstructionWorkOrder_BL]]+t4_CivilWorksBL</f>
        <v>44043</v>
      </c>
      <c r="N36" s="10">
        <v>44027.666666666664</v>
      </c>
      <c r="O36" s="10">
        <f>Table_SiteMilestonesTracking[[#This Row],[CivilWorks_BL]]+t5_MechanicalWorksBL</f>
        <v>44049</v>
      </c>
      <c r="P36" s="10">
        <v>44035.833333333328</v>
      </c>
      <c r="Q36" s="10">
        <f>Table_SiteMilestonesTracking[[#This Row],[MechanicalWorks_BL]]+t6_ElectricalWorksBL</f>
        <v>44058</v>
      </c>
      <c r="R36" s="10">
        <v>44038.833333333328</v>
      </c>
      <c r="S36" s="10">
        <f>Table_SiteMilestonesTracking[[#This Row],[ElectricalWorks_BL]]+t7_ConstructionAcceptanceBL</f>
        <v>44060</v>
      </c>
      <c r="T36" s="10">
        <v>44041.333333333328</v>
      </c>
      <c r="U36" s="10">
        <f>Table_SiteMilestonesTracking[[#This Row],[ConstructionAcceptance_BL]]+t8_ReadyForInstallationBL</f>
        <v>44065</v>
      </c>
      <c r="V36" s="10">
        <v>44044.833333333328</v>
      </c>
      <c r="W36" s="10">
        <f>Table_SiteMilestonesTracking[[#This Row],[ReadyForInstallation_BL]]+t9_SiteInOperationsBL</f>
        <v>44075</v>
      </c>
      <c r="X36" s="10">
        <v>44053.833333333328</v>
      </c>
      <c r="Y36" s="16">
        <f>Table_SiteMilestonesTracking[[#This Row],[SiteInOperations_BL]]-Table_SiteMilestonesTracking[[#This Row],[TechnicalSiteSurvey_BL]]</f>
        <v>72</v>
      </c>
      <c r="Z36" s="16">
        <f>Table_SiteMilestonesTracking[[#This Row],[SiteInOperations_AC]]-Table_SiteMilestonesTracking[[#This Row],[TechnicalSiteSurvey_AC]]</f>
        <v>47.833333333328483</v>
      </c>
      <c r="AA36" s="16">
        <f>Table_SiteMilestonesTracking[[#This Row],[E2E_Site_AC]]-Table_SiteMilestonesTracking[[#This Row],[E2E_Site_BL]]</f>
        <v>-24.166666666671517</v>
      </c>
    </row>
    <row r="37" spans="1:27" x14ac:dyDescent="0.25">
      <c r="A37" t="s">
        <v>102</v>
      </c>
      <c r="B37" t="s">
        <v>6</v>
      </c>
      <c r="C37" t="s">
        <v>12</v>
      </c>
      <c r="D37" t="s">
        <v>16</v>
      </c>
      <c r="E37" t="s">
        <v>22</v>
      </c>
      <c r="G37" s="10">
        <v>44003</v>
      </c>
      <c r="H37" s="10">
        <v>44005</v>
      </c>
      <c r="I37" s="10">
        <f>Table_SiteMilestonesTracking[[#This Row],[TechnicalSiteSurvey_BL]]+t1_SiteSurveyBL+t2_SiteEngineeringDocumentBL</f>
        <v>44021</v>
      </c>
      <c r="J37" s="10">
        <v>44018.166666666664</v>
      </c>
      <c r="K37" s="10">
        <f>Table_SiteMilestonesTracking[[#This Row],[SiteEngineeringDocument_BL]]+t3_SiteConstructionWorkOrderBL</f>
        <v>44023</v>
      </c>
      <c r="L37" s="10">
        <v>44025.666666666664</v>
      </c>
      <c r="M37" s="10">
        <f>Table_SiteMilestonesTracking[[#This Row],[SiteConstructionWorkOrder_BL]]+t4_CivilWorksBL</f>
        <v>44043</v>
      </c>
      <c r="N37" s="10">
        <v>44030.666666666664</v>
      </c>
      <c r="O37" s="10">
        <f>Table_SiteMilestonesTracking[[#This Row],[CivilWorks_BL]]+t5_MechanicalWorksBL</f>
        <v>44049</v>
      </c>
      <c r="P37" s="10">
        <v>44034.833333333328</v>
      </c>
      <c r="Q37" s="10">
        <f>Table_SiteMilestonesTracking[[#This Row],[MechanicalWorks_BL]]+t6_ElectricalWorksBL</f>
        <v>44058</v>
      </c>
      <c r="R37" s="10">
        <v>44043.833333333328</v>
      </c>
      <c r="S37" s="10">
        <f>Table_SiteMilestonesTracking[[#This Row],[ElectricalWorks_BL]]+t7_ConstructionAcceptanceBL</f>
        <v>44060</v>
      </c>
      <c r="T37" s="10">
        <v>44045.333333333328</v>
      </c>
      <c r="U37" s="10">
        <f>Table_SiteMilestonesTracking[[#This Row],[ConstructionAcceptance_BL]]+t8_ReadyForInstallationBL</f>
        <v>44065</v>
      </c>
      <c r="V37" s="10">
        <v>44046.833333333328</v>
      </c>
      <c r="W37" s="10">
        <f>Table_SiteMilestonesTracking[[#This Row],[ReadyForInstallation_BL]]+t9_SiteInOperationsBL</f>
        <v>44075</v>
      </c>
      <c r="X37" s="10">
        <v>44053.833333333328</v>
      </c>
      <c r="Y37" s="16">
        <f>Table_SiteMilestonesTracking[[#This Row],[SiteInOperations_BL]]-Table_SiteMilestonesTracking[[#This Row],[TechnicalSiteSurvey_BL]]</f>
        <v>72</v>
      </c>
      <c r="Z37" s="16">
        <f>Table_SiteMilestonesTracking[[#This Row],[SiteInOperations_AC]]-Table_SiteMilestonesTracking[[#This Row],[TechnicalSiteSurvey_AC]]</f>
        <v>48.833333333328483</v>
      </c>
      <c r="AA37" s="16">
        <f>Table_SiteMilestonesTracking[[#This Row],[E2E_Site_AC]]-Table_SiteMilestonesTracking[[#This Row],[E2E_Site_BL]]</f>
        <v>-23.166666666671517</v>
      </c>
    </row>
    <row r="38" spans="1:27" x14ac:dyDescent="0.25">
      <c r="A38" t="s">
        <v>103</v>
      </c>
      <c r="B38" t="s">
        <v>6</v>
      </c>
      <c r="C38" t="s">
        <v>13</v>
      </c>
      <c r="D38" t="s">
        <v>14</v>
      </c>
      <c r="E38" t="s">
        <v>19</v>
      </c>
      <c r="G38" s="10">
        <v>44003</v>
      </c>
      <c r="H38" s="10">
        <v>44008</v>
      </c>
      <c r="I38" s="10">
        <f>Table_SiteMilestonesTracking[[#This Row],[TechnicalSiteSurvey_BL]]+t1_SiteSurveyBL+t2_SiteEngineeringDocumentBL</f>
        <v>44021</v>
      </c>
      <c r="J38" s="10">
        <v>44019.166666666664</v>
      </c>
      <c r="K38" s="10">
        <f>Table_SiteMilestonesTracking[[#This Row],[SiteEngineeringDocument_BL]]+t3_SiteConstructionWorkOrderBL</f>
        <v>44023</v>
      </c>
      <c r="L38" s="10">
        <v>44027.666666666664</v>
      </c>
      <c r="M38" s="10">
        <f>Table_SiteMilestonesTracking[[#This Row],[SiteConstructionWorkOrder_BL]]+t4_CivilWorksBL</f>
        <v>44043</v>
      </c>
      <c r="N38" s="10">
        <v>44029.666666666664</v>
      </c>
      <c r="O38" s="10">
        <f>Table_SiteMilestonesTracking[[#This Row],[CivilWorks_BL]]+t5_MechanicalWorksBL</f>
        <v>44049</v>
      </c>
      <c r="P38" s="10">
        <v>44035.833333333328</v>
      </c>
      <c r="Q38" s="10">
        <f>Table_SiteMilestonesTracking[[#This Row],[MechanicalWorks_BL]]+t6_ElectricalWorksBL</f>
        <v>44058</v>
      </c>
      <c r="R38" s="10">
        <v>44042.833333333328</v>
      </c>
      <c r="S38" s="10">
        <f>Table_SiteMilestonesTracking[[#This Row],[ElectricalWorks_BL]]+t7_ConstructionAcceptanceBL</f>
        <v>44060</v>
      </c>
      <c r="T38" s="10">
        <v>44046.333333333328</v>
      </c>
      <c r="U38" s="10">
        <f>Table_SiteMilestonesTracking[[#This Row],[ConstructionAcceptance_BL]]+t8_ReadyForInstallationBL</f>
        <v>44065</v>
      </c>
      <c r="V38" s="10">
        <v>44048.833333333328</v>
      </c>
      <c r="W38" s="10">
        <f>Table_SiteMilestonesTracking[[#This Row],[ReadyForInstallation_BL]]+t9_SiteInOperationsBL</f>
        <v>44075</v>
      </c>
      <c r="X38" s="10">
        <v>44056.833333333328</v>
      </c>
      <c r="Y38" s="16">
        <f>Table_SiteMilestonesTracking[[#This Row],[SiteInOperations_BL]]-Table_SiteMilestonesTracking[[#This Row],[TechnicalSiteSurvey_BL]]</f>
        <v>72</v>
      </c>
      <c r="Z38" s="16">
        <f>Table_SiteMilestonesTracking[[#This Row],[SiteInOperations_AC]]-Table_SiteMilestonesTracking[[#This Row],[TechnicalSiteSurvey_AC]]</f>
        <v>48.833333333328483</v>
      </c>
      <c r="AA38" s="16">
        <f>Table_SiteMilestonesTracking[[#This Row],[E2E_Site_AC]]-Table_SiteMilestonesTracking[[#This Row],[E2E_Site_BL]]</f>
        <v>-23.166666666671517</v>
      </c>
    </row>
    <row r="39" spans="1:27" x14ac:dyDescent="0.25">
      <c r="A39" t="s">
        <v>104</v>
      </c>
      <c r="B39" t="s">
        <v>4</v>
      </c>
      <c r="C39" t="s">
        <v>8</v>
      </c>
      <c r="D39" t="s">
        <v>15</v>
      </c>
      <c r="E39" t="s">
        <v>20</v>
      </c>
      <c r="G39" s="10">
        <v>44003</v>
      </c>
      <c r="H39" s="10">
        <v>44007</v>
      </c>
      <c r="I39" s="10">
        <f>Table_SiteMilestonesTracking[[#This Row],[TechnicalSiteSurvey_BL]]+t1_SiteSurveyBL+t2_SiteEngineeringDocumentBL</f>
        <v>44021</v>
      </c>
      <c r="J39" s="10">
        <v>44015.166666666664</v>
      </c>
      <c r="K39" s="10">
        <f>Table_SiteMilestonesTracking[[#This Row],[SiteEngineeringDocument_BL]]+t3_SiteConstructionWorkOrderBL</f>
        <v>44023</v>
      </c>
      <c r="L39" s="10">
        <v>44026.666666666664</v>
      </c>
      <c r="M39" s="10">
        <f>Table_SiteMilestonesTracking[[#This Row],[SiteConstructionWorkOrder_BL]]+t4_CivilWorksBL</f>
        <v>44043</v>
      </c>
      <c r="N39" s="10">
        <v>44029.666666666664</v>
      </c>
      <c r="O39" s="10">
        <f>Table_SiteMilestonesTracking[[#This Row],[CivilWorks_BL]]+t5_MechanicalWorksBL</f>
        <v>44049</v>
      </c>
      <c r="P39" s="10">
        <v>44035.833333333328</v>
      </c>
      <c r="Q39" s="10">
        <f>Table_SiteMilestonesTracking[[#This Row],[MechanicalWorks_BL]]+t6_ElectricalWorksBL</f>
        <v>44058</v>
      </c>
      <c r="R39" s="10">
        <v>44039.833333333328</v>
      </c>
      <c r="S39" s="10">
        <f>Table_SiteMilestonesTracking[[#This Row],[ElectricalWorks_BL]]+t7_ConstructionAcceptanceBL</f>
        <v>44060</v>
      </c>
      <c r="T39" s="10">
        <v>44045.333333333328</v>
      </c>
      <c r="U39" s="10">
        <f>Table_SiteMilestonesTracking[[#This Row],[ConstructionAcceptance_BL]]+t8_ReadyForInstallationBL</f>
        <v>44065</v>
      </c>
      <c r="V39" s="10">
        <v>44048.833333333328</v>
      </c>
      <c r="W39" s="10">
        <f>Table_SiteMilestonesTracking[[#This Row],[ReadyForInstallation_BL]]+t9_SiteInOperationsBL</f>
        <v>44075</v>
      </c>
      <c r="X39" s="10">
        <v>44056.833333333328</v>
      </c>
      <c r="Y39" s="16">
        <f>Table_SiteMilestonesTracking[[#This Row],[SiteInOperations_BL]]-Table_SiteMilestonesTracking[[#This Row],[TechnicalSiteSurvey_BL]]</f>
        <v>72</v>
      </c>
      <c r="Z39" s="16">
        <f>Table_SiteMilestonesTracking[[#This Row],[SiteInOperations_AC]]-Table_SiteMilestonesTracking[[#This Row],[TechnicalSiteSurvey_AC]]</f>
        <v>49.833333333328483</v>
      </c>
      <c r="AA39" s="16">
        <f>Table_SiteMilestonesTracking[[#This Row],[E2E_Site_AC]]-Table_SiteMilestonesTracking[[#This Row],[E2E_Site_BL]]</f>
        <v>-22.166666666671517</v>
      </c>
    </row>
    <row r="40" spans="1:27" x14ac:dyDescent="0.25">
      <c r="A40" t="s">
        <v>105</v>
      </c>
      <c r="B40" t="s">
        <v>4</v>
      </c>
      <c r="C40" t="s">
        <v>9</v>
      </c>
      <c r="D40" t="s">
        <v>16</v>
      </c>
      <c r="E40" t="s">
        <v>21</v>
      </c>
      <c r="G40" s="10">
        <v>44003</v>
      </c>
      <c r="H40" s="10">
        <v>44005</v>
      </c>
      <c r="I40" s="10">
        <f>Table_SiteMilestonesTracking[[#This Row],[TechnicalSiteSurvey_BL]]+t1_SiteSurveyBL+t2_SiteEngineeringDocumentBL</f>
        <v>44021</v>
      </c>
      <c r="J40" s="10">
        <v>44019.166666666664</v>
      </c>
      <c r="K40" s="10">
        <f>Table_SiteMilestonesTracking[[#This Row],[SiteEngineeringDocument_BL]]+t3_SiteConstructionWorkOrderBL</f>
        <v>44023</v>
      </c>
      <c r="L40" s="10">
        <v>44027.666666666664</v>
      </c>
      <c r="M40" s="10">
        <f>Table_SiteMilestonesTracking[[#This Row],[SiteConstructionWorkOrder_BL]]+t4_CivilWorksBL</f>
        <v>44043</v>
      </c>
      <c r="N40" s="10">
        <v>44030.666666666664</v>
      </c>
      <c r="O40" s="10">
        <f>Table_SiteMilestonesTracking[[#This Row],[CivilWorks_BL]]+t5_MechanicalWorksBL</f>
        <v>44049</v>
      </c>
      <c r="P40" s="10">
        <v>44037.833333333328</v>
      </c>
      <c r="Q40" s="10">
        <f>Table_SiteMilestonesTracking[[#This Row],[MechanicalWorks_BL]]+t6_ElectricalWorksBL</f>
        <v>44058</v>
      </c>
      <c r="R40" s="10">
        <v>44040.833333333328</v>
      </c>
      <c r="S40" s="10">
        <f>Table_SiteMilestonesTracking[[#This Row],[ElectricalWorks_BL]]+t7_ConstructionAcceptanceBL</f>
        <v>44060</v>
      </c>
      <c r="T40" s="10">
        <v>44043.333333333328</v>
      </c>
      <c r="U40" s="10">
        <f>Table_SiteMilestonesTracking[[#This Row],[ConstructionAcceptance_BL]]+t8_ReadyForInstallationBL</f>
        <v>44065</v>
      </c>
      <c r="V40" s="10">
        <v>44046.833333333328</v>
      </c>
      <c r="W40" s="10">
        <f>Table_SiteMilestonesTracking[[#This Row],[ReadyForInstallation_BL]]+t9_SiteInOperationsBL</f>
        <v>44075</v>
      </c>
      <c r="X40" s="10">
        <v>44055.833333333328</v>
      </c>
      <c r="Y40" s="16">
        <f>Table_SiteMilestonesTracking[[#This Row],[SiteInOperations_BL]]-Table_SiteMilestonesTracking[[#This Row],[TechnicalSiteSurvey_BL]]</f>
        <v>72</v>
      </c>
      <c r="Z40" s="16">
        <f>Table_SiteMilestonesTracking[[#This Row],[SiteInOperations_AC]]-Table_SiteMilestonesTracking[[#This Row],[TechnicalSiteSurvey_AC]]</f>
        <v>50.833333333328483</v>
      </c>
      <c r="AA40" s="16">
        <f>Table_SiteMilestonesTracking[[#This Row],[E2E_Site_AC]]-Table_SiteMilestonesTracking[[#This Row],[E2E_Site_BL]]</f>
        <v>-21.166666666671517</v>
      </c>
    </row>
    <row r="41" spans="1:27" x14ac:dyDescent="0.25">
      <c r="A41" t="s">
        <v>106</v>
      </c>
      <c r="B41" t="s">
        <v>5</v>
      </c>
      <c r="C41" t="s">
        <v>10</v>
      </c>
      <c r="D41" t="s">
        <v>14</v>
      </c>
      <c r="E41" t="s">
        <v>21</v>
      </c>
      <c r="G41" s="10">
        <v>44010</v>
      </c>
      <c r="H41" s="10">
        <v>44014</v>
      </c>
      <c r="I41" s="10">
        <f>Table_SiteMilestonesTracking[[#This Row],[TechnicalSiteSurvey_BL]]+t1_SiteSurveyBL+t2_SiteEngineeringDocumentBL</f>
        <v>44028</v>
      </c>
      <c r="J41" s="10">
        <v>44024.166666666664</v>
      </c>
      <c r="K41" s="10">
        <f>Table_SiteMilestonesTracking[[#This Row],[SiteEngineeringDocument_BL]]+t3_SiteConstructionWorkOrderBL</f>
        <v>44030</v>
      </c>
      <c r="L41" s="10">
        <v>44032.666666666664</v>
      </c>
      <c r="M41" s="10">
        <f>Table_SiteMilestonesTracking[[#This Row],[SiteConstructionWorkOrder_BL]]+t4_CivilWorksBL</f>
        <v>44050</v>
      </c>
      <c r="N41" s="10">
        <v>44037.666666666664</v>
      </c>
      <c r="O41" s="10">
        <f>Table_SiteMilestonesTracking[[#This Row],[CivilWorks_BL]]+t5_MechanicalWorksBL</f>
        <v>44056</v>
      </c>
      <c r="P41" s="10">
        <v>44042.833333333328</v>
      </c>
      <c r="Q41" s="10">
        <f>Table_SiteMilestonesTracking[[#This Row],[MechanicalWorks_BL]]+t6_ElectricalWorksBL</f>
        <v>44065</v>
      </c>
      <c r="R41" s="10">
        <v>44049.833333333328</v>
      </c>
      <c r="S41" s="10">
        <f>Table_SiteMilestonesTracking[[#This Row],[ElectricalWorks_BL]]+t7_ConstructionAcceptanceBL</f>
        <v>44067</v>
      </c>
      <c r="T41" s="10">
        <v>44049.333333333328</v>
      </c>
      <c r="U41" s="10">
        <f>Table_SiteMilestonesTracking[[#This Row],[ConstructionAcceptance_BL]]+t8_ReadyForInstallationBL</f>
        <v>44072</v>
      </c>
      <c r="V41" s="10">
        <v>44054.833333333328</v>
      </c>
      <c r="W41" s="10">
        <f>Table_SiteMilestonesTracking[[#This Row],[ReadyForInstallation_BL]]+t9_SiteInOperationsBL</f>
        <v>44082</v>
      </c>
      <c r="X41" s="10">
        <v>44060.833333333328</v>
      </c>
      <c r="Y41" s="16">
        <f>Table_SiteMilestonesTracking[[#This Row],[SiteInOperations_BL]]-Table_SiteMilestonesTracking[[#This Row],[TechnicalSiteSurvey_BL]]</f>
        <v>72</v>
      </c>
      <c r="Z41" s="16">
        <f>Table_SiteMilestonesTracking[[#This Row],[SiteInOperations_AC]]-Table_SiteMilestonesTracking[[#This Row],[TechnicalSiteSurvey_AC]]</f>
        <v>46.833333333328483</v>
      </c>
      <c r="AA41" s="16">
        <f>Table_SiteMilestonesTracking[[#This Row],[E2E_Site_AC]]-Table_SiteMilestonesTracking[[#This Row],[E2E_Site_BL]]</f>
        <v>-25.166666666671517</v>
      </c>
    </row>
    <row r="42" spans="1:27" x14ac:dyDescent="0.25">
      <c r="A42" t="s">
        <v>107</v>
      </c>
      <c r="B42" t="s">
        <v>5</v>
      </c>
      <c r="C42" t="s">
        <v>11</v>
      </c>
      <c r="D42" t="s">
        <v>15</v>
      </c>
      <c r="E42" t="s">
        <v>19</v>
      </c>
      <c r="G42" s="10">
        <v>44010</v>
      </c>
      <c r="H42" s="10">
        <v>44014</v>
      </c>
      <c r="I42" s="10">
        <f>Table_SiteMilestonesTracking[[#This Row],[TechnicalSiteSurvey_BL]]+t1_SiteSurveyBL+t2_SiteEngineeringDocumentBL</f>
        <v>44028</v>
      </c>
      <c r="J42" s="10">
        <v>44022.166666666664</v>
      </c>
      <c r="K42" s="10">
        <f>Table_SiteMilestonesTracking[[#This Row],[SiteEngineeringDocument_BL]]+t3_SiteConstructionWorkOrderBL</f>
        <v>44030</v>
      </c>
      <c r="L42" s="10">
        <v>44033.666666666664</v>
      </c>
      <c r="M42" s="10">
        <f>Table_SiteMilestonesTracking[[#This Row],[SiteConstructionWorkOrder_BL]]+t4_CivilWorksBL</f>
        <v>44050</v>
      </c>
      <c r="N42" s="10">
        <v>44035.666666666664</v>
      </c>
      <c r="O42" s="10">
        <f>Table_SiteMilestonesTracking[[#This Row],[CivilWorks_BL]]+t5_MechanicalWorksBL</f>
        <v>44056</v>
      </c>
      <c r="P42" s="10">
        <v>44044.833333333328</v>
      </c>
      <c r="Q42" s="10">
        <f>Table_SiteMilestonesTracking[[#This Row],[MechanicalWorks_BL]]+t6_ElectricalWorksBL</f>
        <v>44065</v>
      </c>
      <c r="R42" s="10">
        <v>44049.833333333328</v>
      </c>
      <c r="S42" s="10">
        <f>Table_SiteMilestonesTracking[[#This Row],[ElectricalWorks_BL]]+t7_ConstructionAcceptanceBL</f>
        <v>44067</v>
      </c>
      <c r="T42" s="10">
        <v>44052.333333333328</v>
      </c>
      <c r="U42" s="10">
        <f>Table_SiteMilestonesTracking[[#This Row],[ConstructionAcceptance_BL]]+t8_ReadyForInstallationBL</f>
        <v>44072</v>
      </c>
      <c r="V42" s="10">
        <v>44054.833333333328</v>
      </c>
      <c r="W42" s="10">
        <f>Table_SiteMilestonesTracking[[#This Row],[ReadyForInstallation_BL]]+t9_SiteInOperationsBL</f>
        <v>44082</v>
      </c>
      <c r="X42" s="10">
        <v>44062.833333333328</v>
      </c>
      <c r="Y42" s="16">
        <f>Table_SiteMilestonesTracking[[#This Row],[SiteInOperations_BL]]-Table_SiteMilestonesTracking[[#This Row],[TechnicalSiteSurvey_BL]]</f>
        <v>72</v>
      </c>
      <c r="Z42" s="16">
        <f>Table_SiteMilestonesTracking[[#This Row],[SiteInOperations_AC]]-Table_SiteMilestonesTracking[[#This Row],[TechnicalSiteSurvey_AC]]</f>
        <v>48.833333333328483</v>
      </c>
      <c r="AA42" s="16">
        <f>Table_SiteMilestonesTracking[[#This Row],[E2E_Site_AC]]-Table_SiteMilestonesTracking[[#This Row],[E2E_Site_BL]]</f>
        <v>-23.166666666671517</v>
      </c>
    </row>
    <row r="43" spans="1:27" x14ac:dyDescent="0.25">
      <c r="A43" t="s">
        <v>108</v>
      </c>
      <c r="B43" t="s">
        <v>6</v>
      </c>
      <c r="C43" t="s">
        <v>12</v>
      </c>
      <c r="D43" t="s">
        <v>16</v>
      </c>
      <c r="E43" t="s">
        <v>20</v>
      </c>
      <c r="G43" s="10">
        <v>44010</v>
      </c>
      <c r="H43" s="10">
        <v>44014</v>
      </c>
      <c r="I43" s="10">
        <f>Table_SiteMilestonesTracking[[#This Row],[TechnicalSiteSurvey_BL]]+t1_SiteSurveyBL+t2_SiteEngineeringDocumentBL</f>
        <v>44028</v>
      </c>
      <c r="J43" s="10">
        <v>44023.166666666664</v>
      </c>
      <c r="K43" s="10">
        <f>Table_SiteMilestonesTracking[[#This Row],[SiteEngineeringDocument_BL]]+t3_SiteConstructionWorkOrderBL</f>
        <v>44030</v>
      </c>
      <c r="L43" s="10">
        <v>44031.666666666664</v>
      </c>
      <c r="M43" s="10">
        <f>Table_SiteMilestonesTracking[[#This Row],[SiteConstructionWorkOrder_BL]]+t4_CivilWorksBL</f>
        <v>44050</v>
      </c>
      <c r="N43" s="10">
        <v>44037.666666666664</v>
      </c>
      <c r="O43" s="10">
        <f>Table_SiteMilestonesTracking[[#This Row],[CivilWorks_BL]]+t5_MechanicalWorksBL</f>
        <v>44056</v>
      </c>
      <c r="P43" s="10">
        <v>44044.833333333328</v>
      </c>
      <c r="Q43" s="10">
        <f>Table_SiteMilestonesTracking[[#This Row],[MechanicalWorks_BL]]+t6_ElectricalWorksBL</f>
        <v>44065</v>
      </c>
      <c r="R43" s="10">
        <v>44044.833333333328</v>
      </c>
      <c r="S43" s="10">
        <f>Table_SiteMilestonesTracking[[#This Row],[ElectricalWorks_BL]]+t7_ConstructionAcceptanceBL</f>
        <v>44067</v>
      </c>
      <c r="T43" s="10">
        <v>44048.333333333328</v>
      </c>
      <c r="U43" s="10">
        <f>Table_SiteMilestonesTracking[[#This Row],[ConstructionAcceptance_BL]]+t8_ReadyForInstallationBL</f>
        <v>44072</v>
      </c>
      <c r="V43" s="10">
        <v>44052.833333333328</v>
      </c>
      <c r="W43" s="10">
        <f>Table_SiteMilestonesTracking[[#This Row],[ReadyForInstallation_BL]]+t9_SiteInOperationsBL</f>
        <v>44082</v>
      </c>
      <c r="X43" s="10">
        <v>44061.833333333328</v>
      </c>
      <c r="Y43" s="16">
        <f>Table_SiteMilestonesTracking[[#This Row],[SiteInOperations_BL]]-Table_SiteMilestonesTracking[[#This Row],[TechnicalSiteSurvey_BL]]</f>
        <v>72</v>
      </c>
      <c r="Z43" s="16">
        <f>Table_SiteMilestonesTracking[[#This Row],[SiteInOperations_AC]]-Table_SiteMilestonesTracking[[#This Row],[TechnicalSiteSurvey_AC]]</f>
        <v>47.833333333328483</v>
      </c>
      <c r="AA43" s="16">
        <f>Table_SiteMilestonesTracking[[#This Row],[E2E_Site_AC]]-Table_SiteMilestonesTracking[[#This Row],[E2E_Site_BL]]</f>
        <v>-24.166666666671517</v>
      </c>
    </row>
    <row r="44" spans="1:27" x14ac:dyDescent="0.25">
      <c r="A44" t="s">
        <v>109</v>
      </c>
      <c r="B44" t="s">
        <v>6</v>
      </c>
      <c r="C44" t="s">
        <v>13</v>
      </c>
      <c r="D44" t="s">
        <v>14</v>
      </c>
      <c r="E44" t="s">
        <v>21</v>
      </c>
      <c r="G44" s="10">
        <v>44010</v>
      </c>
      <c r="H44" s="10">
        <v>44014</v>
      </c>
      <c r="I44" s="10">
        <f>Table_SiteMilestonesTracking[[#This Row],[TechnicalSiteSurvey_BL]]+t1_SiteSurveyBL+t2_SiteEngineeringDocumentBL</f>
        <v>44028</v>
      </c>
      <c r="J44" s="10">
        <v>44023.166666666664</v>
      </c>
      <c r="K44" s="10">
        <f>Table_SiteMilestonesTracking[[#This Row],[SiteEngineeringDocument_BL]]+t3_SiteConstructionWorkOrderBL</f>
        <v>44030</v>
      </c>
      <c r="L44" s="10">
        <v>44031.666666666664</v>
      </c>
      <c r="M44" s="10">
        <f>Table_SiteMilestonesTracking[[#This Row],[SiteConstructionWorkOrder_BL]]+t4_CivilWorksBL</f>
        <v>44050</v>
      </c>
      <c r="N44" s="10">
        <v>44035.666666666664</v>
      </c>
      <c r="O44" s="10">
        <f>Table_SiteMilestonesTracking[[#This Row],[CivilWorks_BL]]+t5_MechanicalWorksBL</f>
        <v>44056</v>
      </c>
      <c r="P44" s="10">
        <v>44043.833333333328</v>
      </c>
      <c r="Q44" s="10">
        <f>Table_SiteMilestonesTracking[[#This Row],[MechanicalWorks_BL]]+t6_ElectricalWorksBL</f>
        <v>44065</v>
      </c>
      <c r="R44" s="10">
        <v>44046.833333333328</v>
      </c>
      <c r="S44" s="10">
        <f>Table_SiteMilestonesTracking[[#This Row],[ElectricalWorks_BL]]+t7_ConstructionAcceptanceBL</f>
        <v>44067</v>
      </c>
      <c r="T44" s="10">
        <v>44050.333333333328</v>
      </c>
      <c r="U44" s="10">
        <f>Table_SiteMilestonesTracking[[#This Row],[ConstructionAcceptance_BL]]+t8_ReadyForInstallationBL</f>
        <v>44072</v>
      </c>
      <c r="V44" s="10">
        <v>44055.833333333328</v>
      </c>
      <c r="W44" s="10">
        <f>Table_SiteMilestonesTracking[[#This Row],[ReadyForInstallation_BL]]+t9_SiteInOperationsBL</f>
        <v>44082</v>
      </c>
      <c r="X44" s="10">
        <v>44063.833333333328</v>
      </c>
      <c r="Y44" s="16">
        <f>Table_SiteMilestonesTracking[[#This Row],[SiteInOperations_BL]]-Table_SiteMilestonesTracking[[#This Row],[TechnicalSiteSurvey_BL]]</f>
        <v>72</v>
      </c>
      <c r="Z44" s="16">
        <f>Table_SiteMilestonesTracking[[#This Row],[SiteInOperations_AC]]-Table_SiteMilestonesTracking[[#This Row],[TechnicalSiteSurvey_AC]]</f>
        <v>49.833333333328483</v>
      </c>
      <c r="AA44" s="16">
        <f>Table_SiteMilestonesTracking[[#This Row],[E2E_Site_AC]]-Table_SiteMilestonesTracking[[#This Row],[E2E_Site_BL]]</f>
        <v>-22.166666666671517</v>
      </c>
    </row>
    <row r="45" spans="1:27" x14ac:dyDescent="0.25">
      <c r="A45" t="s">
        <v>110</v>
      </c>
      <c r="B45" t="s">
        <v>4</v>
      </c>
      <c r="C45" t="s">
        <v>8</v>
      </c>
      <c r="D45" t="s">
        <v>15</v>
      </c>
      <c r="E45" t="s">
        <v>21</v>
      </c>
      <c r="G45" s="10">
        <v>44010</v>
      </c>
      <c r="H45" s="10">
        <v>44012</v>
      </c>
      <c r="I45" s="10">
        <f>Table_SiteMilestonesTracking[[#This Row],[TechnicalSiteSurvey_BL]]+t1_SiteSurveyBL+t2_SiteEngineeringDocumentBL</f>
        <v>44028</v>
      </c>
      <c r="J45" s="10">
        <v>44023.166666666664</v>
      </c>
      <c r="K45" s="10">
        <f>Table_SiteMilestonesTracking[[#This Row],[SiteEngineeringDocument_BL]]+t3_SiteConstructionWorkOrderBL</f>
        <v>44030</v>
      </c>
      <c r="L45" s="10">
        <v>44031.666666666664</v>
      </c>
      <c r="M45" s="10">
        <f>Table_SiteMilestonesTracking[[#This Row],[SiteConstructionWorkOrder_BL]]+t4_CivilWorksBL</f>
        <v>44050</v>
      </c>
      <c r="N45" s="10">
        <v>44037.666666666664</v>
      </c>
      <c r="O45" s="10">
        <f>Table_SiteMilestonesTracking[[#This Row],[CivilWorks_BL]]+t5_MechanicalWorksBL</f>
        <v>44056</v>
      </c>
      <c r="P45" s="10">
        <v>44041.833333333328</v>
      </c>
      <c r="Q45" s="10">
        <f>Table_SiteMilestonesTracking[[#This Row],[MechanicalWorks_BL]]+t6_ElectricalWorksBL</f>
        <v>44065</v>
      </c>
      <c r="R45" s="10">
        <v>44048.833333333328</v>
      </c>
      <c r="S45" s="10">
        <f>Table_SiteMilestonesTracking[[#This Row],[ElectricalWorks_BL]]+t7_ConstructionAcceptanceBL</f>
        <v>44067</v>
      </c>
      <c r="T45" s="10">
        <v>44049.333333333328</v>
      </c>
      <c r="U45" s="10">
        <f>Table_SiteMilestonesTracking[[#This Row],[ConstructionAcceptance_BL]]+t8_ReadyForInstallationBL</f>
        <v>44072</v>
      </c>
      <c r="V45" s="10">
        <v>44055.833333333328</v>
      </c>
      <c r="W45" s="10">
        <f>Table_SiteMilestonesTracking[[#This Row],[ReadyForInstallation_BL]]+t9_SiteInOperationsBL</f>
        <v>44082</v>
      </c>
      <c r="X45" s="10">
        <v>44061.833333333328</v>
      </c>
      <c r="Y45" s="16">
        <f>Table_SiteMilestonesTracking[[#This Row],[SiteInOperations_BL]]-Table_SiteMilestonesTracking[[#This Row],[TechnicalSiteSurvey_BL]]</f>
        <v>72</v>
      </c>
      <c r="Z45" s="16">
        <f>Table_SiteMilestonesTracking[[#This Row],[SiteInOperations_AC]]-Table_SiteMilestonesTracking[[#This Row],[TechnicalSiteSurvey_AC]]</f>
        <v>49.833333333328483</v>
      </c>
      <c r="AA45" s="16">
        <f>Table_SiteMilestonesTracking[[#This Row],[E2E_Site_AC]]-Table_SiteMilestonesTracking[[#This Row],[E2E_Site_BL]]</f>
        <v>-22.166666666671517</v>
      </c>
    </row>
    <row r="46" spans="1:27" x14ac:dyDescent="0.25">
      <c r="A46" t="s">
        <v>111</v>
      </c>
      <c r="B46" t="s">
        <v>4</v>
      </c>
      <c r="C46" t="s">
        <v>9</v>
      </c>
      <c r="D46" t="s">
        <v>16</v>
      </c>
      <c r="E46" t="s">
        <v>22</v>
      </c>
      <c r="G46" s="10">
        <v>44010</v>
      </c>
      <c r="H46" s="10">
        <v>44011</v>
      </c>
      <c r="I46" s="10">
        <f>Table_SiteMilestonesTracking[[#This Row],[TechnicalSiteSurvey_BL]]+t1_SiteSurveyBL+t2_SiteEngineeringDocumentBL</f>
        <v>44028</v>
      </c>
      <c r="J46" s="10">
        <v>44024.166666666664</v>
      </c>
      <c r="K46" s="10">
        <f>Table_SiteMilestonesTracking[[#This Row],[SiteEngineeringDocument_BL]]+t3_SiteConstructionWorkOrderBL</f>
        <v>44030</v>
      </c>
      <c r="L46" s="10">
        <v>44030.666666666664</v>
      </c>
      <c r="M46" s="10">
        <f>Table_SiteMilestonesTracking[[#This Row],[SiteConstructionWorkOrder_BL]]+t4_CivilWorksBL</f>
        <v>44050</v>
      </c>
      <c r="N46" s="10">
        <v>44036.666666666664</v>
      </c>
      <c r="O46" s="10">
        <f>Table_SiteMilestonesTracking[[#This Row],[CivilWorks_BL]]+t5_MechanicalWorksBL</f>
        <v>44056</v>
      </c>
      <c r="P46" s="10">
        <v>44040.833333333328</v>
      </c>
      <c r="Q46" s="10">
        <f>Table_SiteMilestonesTracking[[#This Row],[MechanicalWorks_BL]]+t6_ElectricalWorksBL</f>
        <v>44065</v>
      </c>
      <c r="R46" s="10">
        <v>44051.833333333328</v>
      </c>
      <c r="S46" s="10">
        <f>Table_SiteMilestonesTracking[[#This Row],[ElectricalWorks_BL]]+t7_ConstructionAcceptanceBL</f>
        <v>44067</v>
      </c>
      <c r="T46" s="10">
        <v>44049.333333333328</v>
      </c>
      <c r="U46" s="10">
        <f>Table_SiteMilestonesTracking[[#This Row],[ConstructionAcceptance_BL]]+t8_ReadyForInstallationBL</f>
        <v>44072</v>
      </c>
      <c r="V46" s="10">
        <v>44054.833333333328</v>
      </c>
      <c r="W46" s="10">
        <f>Table_SiteMilestonesTracking[[#This Row],[ReadyForInstallation_BL]]+t9_SiteInOperationsBL</f>
        <v>44082</v>
      </c>
      <c r="X46" s="10">
        <v>44064.833333333328</v>
      </c>
      <c r="Y46" s="16">
        <f>Table_SiteMilestonesTracking[[#This Row],[SiteInOperations_BL]]-Table_SiteMilestonesTracking[[#This Row],[TechnicalSiteSurvey_BL]]</f>
        <v>72</v>
      </c>
      <c r="Z46" s="16">
        <f>Table_SiteMilestonesTracking[[#This Row],[SiteInOperations_AC]]-Table_SiteMilestonesTracking[[#This Row],[TechnicalSiteSurvey_AC]]</f>
        <v>53.833333333328483</v>
      </c>
      <c r="AA46" s="16">
        <f>Table_SiteMilestonesTracking[[#This Row],[E2E_Site_AC]]-Table_SiteMilestonesTracking[[#This Row],[E2E_Site_BL]]</f>
        <v>-18.166666666671517</v>
      </c>
    </row>
    <row r="47" spans="1:27" x14ac:dyDescent="0.25">
      <c r="A47" t="s">
        <v>112</v>
      </c>
      <c r="B47" t="s">
        <v>5</v>
      </c>
      <c r="C47" t="s">
        <v>10</v>
      </c>
      <c r="D47" t="s">
        <v>16</v>
      </c>
      <c r="E47" t="s">
        <v>19</v>
      </c>
      <c r="G47" s="10">
        <v>44010</v>
      </c>
      <c r="H47" s="10">
        <v>44015</v>
      </c>
      <c r="I47" s="10">
        <f>Table_SiteMilestonesTracking[[#This Row],[TechnicalSiteSurvey_BL]]+t1_SiteSurveyBL+t2_SiteEngineeringDocumentBL</f>
        <v>44028</v>
      </c>
      <c r="J47" s="10">
        <v>44026.166666666664</v>
      </c>
      <c r="K47" s="10">
        <f>Table_SiteMilestonesTracking[[#This Row],[SiteEngineeringDocument_BL]]+t3_SiteConstructionWorkOrderBL</f>
        <v>44030</v>
      </c>
      <c r="L47" s="10">
        <v>44032.666666666664</v>
      </c>
      <c r="M47" s="10">
        <f>Table_SiteMilestonesTracking[[#This Row],[SiteConstructionWorkOrder_BL]]+t4_CivilWorksBL</f>
        <v>44050</v>
      </c>
      <c r="N47" s="10">
        <v>44039.666666666664</v>
      </c>
      <c r="O47" s="10">
        <f>Table_SiteMilestonesTracking[[#This Row],[CivilWorks_BL]]+t5_MechanicalWorksBL</f>
        <v>44056</v>
      </c>
      <c r="P47" s="10">
        <v>44041.833333333328</v>
      </c>
      <c r="Q47" s="10">
        <f>Table_SiteMilestonesTracking[[#This Row],[MechanicalWorks_BL]]+t6_ElectricalWorksBL</f>
        <v>44065</v>
      </c>
      <c r="R47" s="10">
        <v>44046.833333333328</v>
      </c>
      <c r="S47" s="10">
        <f>Table_SiteMilestonesTracking[[#This Row],[ElectricalWorks_BL]]+t7_ConstructionAcceptanceBL</f>
        <v>44067</v>
      </c>
      <c r="T47" s="10">
        <v>44049.333333333328</v>
      </c>
      <c r="U47" s="10">
        <f>Table_SiteMilestonesTracking[[#This Row],[ConstructionAcceptance_BL]]+t8_ReadyForInstallationBL</f>
        <v>44072</v>
      </c>
      <c r="V47" s="10">
        <v>44053.833333333328</v>
      </c>
      <c r="W47" s="10">
        <f>Table_SiteMilestonesTracking[[#This Row],[ReadyForInstallation_BL]]+t9_SiteInOperationsBL</f>
        <v>44082</v>
      </c>
      <c r="X47" s="10">
        <v>44061.833333333328</v>
      </c>
      <c r="Y47" s="16">
        <f>Table_SiteMilestonesTracking[[#This Row],[SiteInOperations_BL]]-Table_SiteMilestonesTracking[[#This Row],[TechnicalSiteSurvey_BL]]</f>
        <v>72</v>
      </c>
      <c r="Z47" s="16">
        <f>Table_SiteMilestonesTracking[[#This Row],[SiteInOperations_AC]]-Table_SiteMilestonesTracking[[#This Row],[TechnicalSiteSurvey_AC]]</f>
        <v>46.833333333328483</v>
      </c>
      <c r="AA47" s="16">
        <f>Table_SiteMilestonesTracking[[#This Row],[E2E_Site_AC]]-Table_SiteMilestonesTracking[[#This Row],[E2E_Site_BL]]</f>
        <v>-25.166666666671517</v>
      </c>
    </row>
    <row r="48" spans="1:27" x14ac:dyDescent="0.25">
      <c r="A48" t="s">
        <v>113</v>
      </c>
      <c r="B48" t="s">
        <v>5</v>
      </c>
      <c r="C48" t="s">
        <v>11</v>
      </c>
      <c r="D48" t="s">
        <v>14</v>
      </c>
      <c r="E48" t="s">
        <v>20</v>
      </c>
      <c r="G48" s="10">
        <v>44010</v>
      </c>
      <c r="H48" s="10">
        <v>44011</v>
      </c>
      <c r="I48" s="10">
        <f>Table_SiteMilestonesTracking[[#This Row],[TechnicalSiteSurvey_BL]]+t1_SiteSurveyBL+t2_SiteEngineeringDocumentBL</f>
        <v>44028</v>
      </c>
      <c r="J48" s="10">
        <v>44026.166666666664</v>
      </c>
      <c r="K48" s="10">
        <f>Table_SiteMilestonesTracking[[#This Row],[SiteEngineeringDocument_BL]]+t3_SiteConstructionWorkOrderBL</f>
        <v>44030</v>
      </c>
      <c r="L48" s="10">
        <v>44031.666666666664</v>
      </c>
      <c r="M48" s="10">
        <f>Table_SiteMilestonesTracking[[#This Row],[SiteConstructionWorkOrder_BL]]+t4_CivilWorksBL</f>
        <v>44050</v>
      </c>
      <c r="N48" s="10">
        <v>44039.666666666664</v>
      </c>
      <c r="O48" s="10">
        <f>Table_SiteMilestonesTracking[[#This Row],[CivilWorks_BL]]+t5_MechanicalWorksBL</f>
        <v>44056</v>
      </c>
      <c r="P48" s="10">
        <v>44042.833333333328</v>
      </c>
      <c r="Q48" s="10">
        <f>Table_SiteMilestonesTracking[[#This Row],[MechanicalWorks_BL]]+t6_ElectricalWorksBL</f>
        <v>44065</v>
      </c>
      <c r="R48" s="10">
        <v>44045.833333333328</v>
      </c>
      <c r="S48" s="10">
        <f>Table_SiteMilestonesTracking[[#This Row],[ElectricalWorks_BL]]+t7_ConstructionAcceptanceBL</f>
        <v>44067</v>
      </c>
      <c r="T48" s="10">
        <v>44049.333333333328</v>
      </c>
      <c r="U48" s="10">
        <f>Table_SiteMilestonesTracking[[#This Row],[ConstructionAcceptance_BL]]+t8_ReadyForInstallationBL</f>
        <v>44072</v>
      </c>
      <c r="V48" s="10">
        <v>44053.833333333328</v>
      </c>
      <c r="W48" s="10">
        <f>Table_SiteMilestonesTracking[[#This Row],[ReadyForInstallation_BL]]+t9_SiteInOperationsBL</f>
        <v>44082</v>
      </c>
      <c r="X48" s="10">
        <v>44061.833333333328</v>
      </c>
      <c r="Y48" s="16">
        <f>Table_SiteMilestonesTracking[[#This Row],[SiteInOperations_BL]]-Table_SiteMilestonesTracking[[#This Row],[TechnicalSiteSurvey_BL]]</f>
        <v>72</v>
      </c>
      <c r="Z48" s="16">
        <f>Table_SiteMilestonesTracking[[#This Row],[SiteInOperations_AC]]-Table_SiteMilestonesTracking[[#This Row],[TechnicalSiteSurvey_AC]]</f>
        <v>50.833333333328483</v>
      </c>
      <c r="AA48" s="16">
        <f>Table_SiteMilestonesTracking[[#This Row],[E2E_Site_AC]]-Table_SiteMilestonesTracking[[#This Row],[E2E_Site_BL]]</f>
        <v>-21.166666666671517</v>
      </c>
    </row>
    <row r="49" spans="1:27" x14ac:dyDescent="0.25">
      <c r="A49" t="s">
        <v>114</v>
      </c>
      <c r="B49" t="s">
        <v>6</v>
      </c>
      <c r="C49" t="s">
        <v>12</v>
      </c>
      <c r="D49" t="s">
        <v>15</v>
      </c>
      <c r="E49" t="s">
        <v>21</v>
      </c>
      <c r="G49" s="10">
        <v>44010</v>
      </c>
      <c r="H49" s="10">
        <v>44010</v>
      </c>
      <c r="I49" s="10">
        <f>Table_SiteMilestonesTracking[[#This Row],[TechnicalSiteSurvey_BL]]+t1_SiteSurveyBL+t2_SiteEngineeringDocumentBL</f>
        <v>44028</v>
      </c>
      <c r="J49" s="10">
        <v>44025.166666666664</v>
      </c>
      <c r="K49" s="10">
        <f>Table_SiteMilestonesTracking[[#This Row],[SiteEngineeringDocument_BL]]+t3_SiteConstructionWorkOrderBL</f>
        <v>44030</v>
      </c>
      <c r="L49" s="10">
        <v>44034.666666666664</v>
      </c>
      <c r="M49" s="10">
        <f>Table_SiteMilestonesTracking[[#This Row],[SiteConstructionWorkOrder_BL]]+t4_CivilWorksBL</f>
        <v>44050</v>
      </c>
      <c r="N49" s="10">
        <v>44038.666666666664</v>
      </c>
      <c r="O49" s="10">
        <f>Table_SiteMilestonesTracking[[#This Row],[CivilWorks_BL]]+t5_MechanicalWorksBL</f>
        <v>44056</v>
      </c>
      <c r="P49" s="10">
        <v>44043.833333333328</v>
      </c>
      <c r="Q49" s="10">
        <f>Table_SiteMilestonesTracking[[#This Row],[MechanicalWorks_BL]]+t6_ElectricalWorksBL</f>
        <v>44065</v>
      </c>
      <c r="R49" s="10">
        <v>44049.833333333328</v>
      </c>
      <c r="S49" s="10">
        <f>Table_SiteMilestonesTracking[[#This Row],[ElectricalWorks_BL]]+t7_ConstructionAcceptanceBL</f>
        <v>44067</v>
      </c>
      <c r="T49" s="10">
        <v>44050.333333333328</v>
      </c>
      <c r="U49" s="10">
        <f>Table_SiteMilestonesTracking[[#This Row],[ConstructionAcceptance_BL]]+t8_ReadyForInstallationBL</f>
        <v>44072</v>
      </c>
      <c r="V49" s="10">
        <v>44051.833333333328</v>
      </c>
      <c r="W49" s="10">
        <f>Table_SiteMilestonesTracking[[#This Row],[ReadyForInstallation_BL]]+t9_SiteInOperationsBL</f>
        <v>44082</v>
      </c>
      <c r="X49" s="10">
        <v>44062.833333333328</v>
      </c>
      <c r="Y49" s="16">
        <f>Table_SiteMilestonesTracking[[#This Row],[SiteInOperations_BL]]-Table_SiteMilestonesTracking[[#This Row],[TechnicalSiteSurvey_BL]]</f>
        <v>72</v>
      </c>
      <c r="Z49" s="16">
        <f>Table_SiteMilestonesTracking[[#This Row],[SiteInOperations_AC]]-Table_SiteMilestonesTracking[[#This Row],[TechnicalSiteSurvey_AC]]</f>
        <v>52.833333333328483</v>
      </c>
      <c r="AA49" s="16">
        <f>Table_SiteMilestonesTracking[[#This Row],[E2E_Site_AC]]-Table_SiteMilestonesTracking[[#This Row],[E2E_Site_BL]]</f>
        <v>-19.166666666671517</v>
      </c>
    </row>
    <row r="50" spans="1:27" x14ac:dyDescent="0.25">
      <c r="A50" t="s">
        <v>115</v>
      </c>
      <c r="B50" t="s">
        <v>6</v>
      </c>
      <c r="C50" t="s">
        <v>13</v>
      </c>
      <c r="D50" t="s">
        <v>16</v>
      </c>
      <c r="E50" t="s">
        <v>21</v>
      </c>
      <c r="G50" s="10">
        <v>44010</v>
      </c>
      <c r="H50" s="10">
        <v>44013</v>
      </c>
      <c r="I50" s="10">
        <f>Table_SiteMilestonesTracking[[#This Row],[TechnicalSiteSurvey_BL]]+t1_SiteSurveyBL+t2_SiteEngineeringDocumentBL</f>
        <v>44028</v>
      </c>
      <c r="J50" s="10">
        <v>44026.166666666664</v>
      </c>
      <c r="K50" s="10">
        <f>Table_SiteMilestonesTracking[[#This Row],[SiteEngineeringDocument_BL]]+t3_SiteConstructionWorkOrderBL</f>
        <v>44030</v>
      </c>
      <c r="L50" s="10">
        <v>44029.666666666664</v>
      </c>
      <c r="M50" s="10">
        <f>Table_SiteMilestonesTracking[[#This Row],[SiteConstructionWorkOrder_BL]]+t4_CivilWorksBL</f>
        <v>44050</v>
      </c>
      <c r="N50" s="10">
        <v>44039.666666666664</v>
      </c>
      <c r="O50" s="10">
        <f>Table_SiteMilestonesTracking[[#This Row],[CivilWorks_BL]]+t5_MechanicalWorksBL</f>
        <v>44056</v>
      </c>
      <c r="P50" s="10">
        <v>44044.833333333328</v>
      </c>
      <c r="Q50" s="10">
        <f>Table_SiteMilestonesTracking[[#This Row],[MechanicalWorks_BL]]+t6_ElectricalWorksBL</f>
        <v>44065</v>
      </c>
      <c r="R50" s="10">
        <v>44046.833333333328</v>
      </c>
      <c r="S50" s="10">
        <f>Table_SiteMilestonesTracking[[#This Row],[ElectricalWorks_BL]]+t7_ConstructionAcceptanceBL</f>
        <v>44067</v>
      </c>
      <c r="T50" s="10">
        <v>44048.333333333328</v>
      </c>
      <c r="U50" s="10">
        <f>Table_SiteMilestonesTracking[[#This Row],[ConstructionAcceptance_BL]]+t8_ReadyForInstallationBL</f>
        <v>44072</v>
      </c>
      <c r="V50" s="10">
        <v>44054.833333333328</v>
      </c>
      <c r="W50" s="10">
        <f>Table_SiteMilestonesTracking[[#This Row],[ReadyForInstallation_BL]]+t9_SiteInOperationsBL</f>
        <v>44082</v>
      </c>
      <c r="X50" s="10">
        <v>44062.833333333328</v>
      </c>
      <c r="Y50" s="16">
        <f>Table_SiteMilestonesTracking[[#This Row],[SiteInOperations_BL]]-Table_SiteMilestonesTracking[[#This Row],[TechnicalSiteSurvey_BL]]</f>
        <v>72</v>
      </c>
      <c r="Z50" s="16">
        <f>Table_SiteMilestonesTracking[[#This Row],[SiteInOperations_AC]]-Table_SiteMilestonesTracking[[#This Row],[TechnicalSiteSurvey_AC]]</f>
        <v>49.833333333328483</v>
      </c>
      <c r="AA50" s="16">
        <f>Table_SiteMilestonesTracking[[#This Row],[E2E_Site_AC]]-Table_SiteMilestonesTracking[[#This Row],[E2E_Site_BL]]</f>
        <v>-22.166666666671517</v>
      </c>
    </row>
    <row r="51" spans="1:27" x14ac:dyDescent="0.25">
      <c r="A51" t="s">
        <v>116</v>
      </c>
      <c r="B51" t="s">
        <v>4</v>
      </c>
      <c r="C51" t="s">
        <v>9</v>
      </c>
      <c r="D51" t="s">
        <v>14</v>
      </c>
      <c r="E51" t="s">
        <v>20</v>
      </c>
      <c r="G51" s="10">
        <v>44010</v>
      </c>
      <c r="H51" s="10">
        <v>44012</v>
      </c>
      <c r="I51" s="10">
        <f>Table_SiteMilestonesTracking[[#This Row],[TechnicalSiteSurvey_BL]]+t1_SiteSurveyBL+t2_SiteEngineeringDocumentBL</f>
        <v>44028</v>
      </c>
      <c r="J51" s="10">
        <v>44024.166666666664</v>
      </c>
      <c r="K51" s="10">
        <f>Table_SiteMilestonesTracking[[#This Row],[SiteEngineeringDocument_BL]]+t3_SiteConstructionWorkOrderBL</f>
        <v>44030</v>
      </c>
      <c r="L51" s="10">
        <v>44033.666666666664</v>
      </c>
      <c r="M51" s="10">
        <f>Table_SiteMilestonesTracking[[#This Row],[SiteConstructionWorkOrder_BL]]+t4_CivilWorksBL</f>
        <v>44050</v>
      </c>
      <c r="N51" s="10">
        <v>44036.666666666664</v>
      </c>
      <c r="O51" s="10">
        <f>Table_SiteMilestonesTracking[[#This Row],[CivilWorks_BL]]+t5_MechanicalWorksBL</f>
        <v>44056</v>
      </c>
      <c r="P51" s="10">
        <v>44044.833333333328</v>
      </c>
      <c r="Q51" s="10">
        <f>Table_SiteMilestonesTracking[[#This Row],[MechanicalWorks_BL]]+t6_ElectricalWorksBL</f>
        <v>44065</v>
      </c>
      <c r="R51" s="10">
        <v>44048.833333333328</v>
      </c>
      <c r="S51" s="10">
        <f>Table_SiteMilestonesTracking[[#This Row],[ElectricalWorks_BL]]+t7_ConstructionAcceptanceBL</f>
        <v>44067</v>
      </c>
      <c r="T51" s="10">
        <v>44052.333333333328</v>
      </c>
      <c r="U51" s="10">
        <f>Table_SiteMilestonesTracking[[#This Row],[ConstructionAcceptance_BL]]+t8_ReadyForInstallationBL</f>
        <v>44072</v>
      </c>
      <c r="V51" s="10">
        <v>44055.833333333328</v>
      </c>
      <c r="W51" s="10">
        <f>Table_SiteMilestonesTracking[[#This Row],[ReadyForInstallation_BL]]+t9_SiteInOperationsBL</f>
        <v>44082</v>
      </c>
      <c r="X51" s="10">
        <v>44063.833333333328</v>
      </c>
      <c r="Y51" s="16">
        <f>Table_SiteMilestonesTracking[[#This Row],[SiteInOperations_BL]]-Table_SiteMilestonesTracking[[#This Row],[TechnicalSiteSurvey_BL]]</f>
        <v>72</v>
      </c>
      <c r="Z51" s="16">
        <f>Table_SiteMilestonesTracking[[#This Row],[SiteInOperations_AC]]-Table_SiteMilestonesTracking[[#This Row],[TechnicalSiteSurvey_AC]]</f>
        <v>51.833333333328483</v>
      </c>
      <c r="AA51" s="16">
        <f>Table_SiteMilestonesTracking[[#This Row],[E2E_Site_AC]]-Table_SiteMilestonesTracking[[#This Row],[E2E_Site_BL]]</f>
        <v>-20.166666666671517</v>
      </c>
    </row>
    <row r="52" spans="1:27" x14ac:dyDescent="0.25">
      <c r="A52" t="s">
        <v>117</v>
      </c>
      <c r="B52" t="s">
        <v>4</v>
      </c>
      <c r="C52" t="s">
        <v>10</v>
      </c>
      <c r="D52" t="s">
        <v>15</v>
      </c>
      <c r="E52" t="s">
        <v>21</v>
      </c>
      <c r="G52" s="10">
        <v>44010</v>
      </c>
      <c r="H52" s="10">
        <v>44010</v>
      </c>
      <c r="I52" s="10">
        <f>Table_SiteMilestonesTracking[[#This Row],[TechnicalSiteSurvey_BL]]+t1_SiteSurveyBL+t2_SiteEngineeringDocumentBL</f>
        <v>44028</v>
      </c>
      <c r="J52" s="10">
        <v>44022.166666666664</v>
      </c>
      <c r="K52" s="10">
        <f>Table_SiteMilestonesTracking[[#This Row],[SiteEngineeringDocument_BL]]+t3_SiteConstructionWorkOrderBL</f>
        <v>44030</v>
      </c>
      <c r="L52" s="10">
        <v>44034.666666666664</v>
      </c>
      <c r="M52" s="10">
        <f>Table_SiteMilestonesTracking[[#This Row],[SiteConstructionWorkOrder_BL]]+t4_CivilWorksBL</f>
        <v>44050</v>
      </c>
      <c r="N52" s="10">
        <v>44037.666666666664</v>
      </c>
      <c r="O52" s="10">
        <f>Table_SiteMilestonesTracking[[#This Row],[CivilWorks_BL]]+t5_MechanicalWorksBL</f>
        <v>44056</v>
      </c>
      <c r="P52" s="10">
        <v>44041.833333333328</v>
      </c>
      <c r="Q52" s="10">
        <f>Table_SiteMilestonesTracking[[#This Row],[MechanicalWorks_BL]]+t6_ElectricalWorksBL</f>
        <v>44065</v>
      </c>
      <c r="R52" s="10">
        <v>44046.833333333328</v>
      </c>
      <c r="S52" s="10">
        <f>Table_SiteMilestonesTracking[[#This Row],[ElectricalWorks_BL]]+t7_ConstructionAcceptanceBL</f>
        <v>44067</v>
      </c>
      <c r="T52" s="10">
        <v>44049.333333333328</v>
      </c>
      <c r="U52" s="10">
        <f>Table_SiteMilestonesTracking[[#This Row],[ConstructionAcceptance_BL]]+t8_ReadyForInstallationBL</f>
        <v>44072</v>
      </c>
      <c r="V52" s="10">
        <v>44051.833333333328</v>
      </c>
      <c r="W52" s="10">
        <f>Table_SiteMilestonesTracking[[#This Row],[ReadyForInstallation_BL]]+t9_SiteInOperationsBL</f>
        <v>44082</v>
      </c>
      <c r="X52" s="10">
        <v>44060.833333333328</v>
      </c>
      <c r="Y52" s="16">
        <f>Table_SiteMilestonesTracking[[#This Row],[SiteInOperations_BL]]-Table_SiteMilestonesTracking[[#This Row],[TechnicalSiteSurvey_BL]]</f>
        <v>72</v>
      </c>
      <c r="Z52" s="16">
        <f>Table_SiteMilestonesTracking[[#This Row],[SiteInOperations_AC]]-Table_SiteMilestonesTracking[[#This Row],[TechnicalSiteSurvey_AC]]</f>
        <v>50.833333333328483</v>
      </c>
      <c r="AA52" s="16">
        <f>Table_SiteMilestonesTracking[[#This Row],[E2E_Site_AC]]-Table_SiteMilestonesTracking[[#This Row],[E2E_Site_BL]]</f>
        <v>-21.166666666671517</v>
      </c>
    </row>
    <row r="53" spans="1:27" x14ac:dyDescent="0.25">
      <c r="A53" t="s">
        <v>118</v>
      </c>
      <c r="B53" t="s">
        <v>5</v>
      </c>
      <c r="C53" t="s">
        <v>11</v>
      </c>
      <c r="D53" t="s">
        <v>16</v>
      </c>
      <c r="E53" t="s">
        <v>21</v>
      </c>
      <c r="G53" s="10">
        <v>44010</v>
      </c>
      <c r="H53" s="10">
        <v>44013</v>
      </c>
      <c r="I53" s="10">
        <f>Table_SiteMilestonesTracking[[#This Row],[TechnicalSiteSurvey_BL]]+t1_SiteSurveyBL+t2_SiteEngineeringDocumentBL</f>
        <v>44028</v>
      </c>
      <c r="J53" s="10">
        <v>44023.166666666664</v>
      </c>
      <c r="K53" s="10">
        <f>Table_SiteMilestonesTracking[[#This Row],[SiteEngineeringDocument_BL]]+t3_SiteConstructionWorkOrderBL</f>
        <v>44030</v>
      </c>
      <c r="L53" s="10">
        <v>44030.666666666664</v>
      </c>
      <c r="M53" s="10">
        <f>Table_SiteMilestonesTracking[[#This Row],[SiteConstructionWorkOrder_BL]]+t4_CivilWorksBL</f>
        <v>44050</v>
      </c>
      <c r="N53" s="10">
        <v>44036.666666666664</v>
      </c>
      <c r="O53" s="10">
        <f>Table_SiteMilestonesTracking[[#This Row],[CivilWorks_BL]]+t5_MechanicalWorksBL</f>
        <v>44056</v>
      </c>
      <c r="P53" s="10">
        <v>44040.833333333328</v>
      </c>
      <c r="Q53" s="10">
        <f>Table_SiteMilestonesTracking[[#This Row],[MechanicalWorks_BL]]+t6_ElectricalWorksBL</f>
        <v>44065</v>
      </c>
      <c r="R53" s="10">
        <v>44050.833333333328</v>
      </c>
      <c r="S53" s="10">
        <f>Table_SiteMilestonesTracking[[#This Row],[ElectricalWorks_BL]]+t7_ConstructionAcceptanceBL</f>
        <v>44067</v>
      </c>
      <c r="T53" s="10">
        <v>44050.333333333328</v>
      </c>
      <c r="U53" s="10">
        <f>Table_SiteMilestonesTracking[[#This Row],[ConstructionAcceptance_BL]]+t8_ReadyForInstallationBL</f>
        <v>44072</v>
      </c>
      <c r="V53" s="10">
        <v>44053.833333333328</v>
      </c>
      <c r="W53" s="10">
        <f>Table_SiteMilestonesTracking[[#This Row],[ReadyForInstallation_BL]]+t9_SiteInOperationsBL</f>
        <v>44082</v>
      </c>
      <c r="X53" s="10">
        <v>44060.833333333328</v>
      </c>
      <c r="Y53" s="16">
        <f>Table_SiteMilestonesTracking[[#This Row],[SiteInOperations_BL]]-Table_SiteMilestonesTracking[[#This Row],[TechnicalSiteSurvey_BL]]</f>
        <v>72</v>
      </c>
      <c r="Z53" s="16">
        <f>Table_SiteMilestonesTracking[[#This Row],[SiteInOperations_AC]]-Table_SiteMilestonesTracking[[#This Row],[TechnicalSiteSurvey_AC]]</f>
        <v>47.833333333328483</v>
      </c>
      <c r="AA53" s="16">
        <f>Table_SiteMilestonesTracking[[#This Row],[E2E_Site_AC]]-Table_SiteMilestonesTracking[[#This Row],[E2E_Site_BL]]</f>
        <v>-24.166666666671517</v>
      </c>
    </row>
    <row r="54" spans="1:27" x14ac:dyDescent="0.25">
      <c r="A54" t="s">
        <v>119</v>
      </c>
      <c r="B54" t="s">
        <v>5</v>
      </c>
      <c r="C54" t="s">
        <v>12</v>
      </c>
      <c r="D54" t="s">
        <v>14</v>
      </c>
      <c r="E54" t="s">
        <v>19</v>
      </c>
      <c r="G54" s="10">
        <v>44013</v>
      </c>
      <c r="H54" s="10">
        <v>44015</v>
      </c>
      <c r="I54" s="10">
        <f>Table_SiteMilestonesTracking[[#This Row],[TechnicalSiteSurvey_BL]]+t1_SiteSurveyBL+t2_SiteEngineeringDocumentBL</f>
        <v>44031</v>
      </c>
      <c r="J54" s="10">
        <v>44026.166666666664</v>
      </c>
      <c r="K54" s="10">
        <f>Table_SiteMilestonesTracking[[#This Row],[SiteEngineeringDocument_BL]]+t3_SiteConstructionWorkOrderBL</f>
        <v>44033</v>
      </c>
      <c r="L54" s="10">
        <v>44032.666666666664</v>
      </c>
      <c r="M54" s="10">
        <f>Table_SiteMilestonesTracking[[#This Row],[SiteConstructionWorkOrder_BL]]+t4_CivilWorksBL</f>
        <v>44053</v>
      </c>
      <c r="N54" s="10">
        <v>44041.666666666664</v>
      </c>
      <c r="O54" s="10">
        <f>Table_SiteMilestonesTracking[[#This Row],[CivilWorks_BL]]+t5_MechanicalWorksBL</f>
        <v>44059</v>
      </c>
      <c r="P54" s="10">
        <v>44047.833333333328</v>
      </c>
      <c r="Q54" s="10">
        <f>Table_SiteMilestonesTracking[[#This Row],[MechanicalWorks_BL]]+t6_ElectricalWorksBL</f>
        <v>44068</v>
      </c>
      <c r="R54" s="10">
        <v>44048.833333333328</v>
      </c>
      <c r="S54" s="10">
        <f>Table_SiteMilestonesTracking[[#This Row],[ElectricalWorks_BL]]+t7_ConstructionAcceptanceBL</f>
        <v>44070</v>
      </c>
      <c r="T54" s="10">
        <v>44053.333333333328</v>
      </c>
      <c r="U54" s="10">
        <f>Table_SiteMilestonesTracking[[#This Row],[ConstructionAcceptance_BL]]+t8_ReadyForInstallationBL</f>
        <v>44075</v>
      </c>
      <c r="V54" s="10">
        <v>44058.833333333328</v>
      </c>
      <c r="W54" s="10">
        <f>Table_SiteMilestonesTracking[[#This Row],[ReadyForInstallation_BL]]+t9_SiteInOperationsBL</f>
        <v>44085</v>
      </c>
      <c r="X54" s="10">
        <v>44064.833333333328</v>
      </c>
      <c r="Y54" s="16">
        <f>Table_SiteMilestonesTracking[[#This Row],[SiteInOperations_BL]]-Table_SiteMilestonesTracking[[#This Row],[TechnicalSiteSurvey_BL]]</f>
        <v>72</v>
      </c>
      <c r="Z54" s="16">
        <f>Table_SiteMilestonesTracking[[#This Row],[SiteInOperations_AC]]-Table_SiteMilestonesTracking[[#This Row],[TechnicalSiteSurvey_AC]]</f>
        <v>49.833333333328483</v>
      </c>
      <c r="AA54" s="16">
        <f>Table_SiteMilestonesTracking[[#This Row],[E2E_Site_AC]]-Table_SiteMilestonesTracking[[#This Row],[E2E_Site_BL]]</f>
        <v>-22.166666666671517</v>
      </c>
    </row>
    <row r="55" spans="1:27" x14ac:dyDescent="0.25">
      <c r="A55" t="s">
        <v>120</v>
      </c>
      <c r="B55" t="s">
        <v>6</v>
      </c>
      <c r="C55" t="s">
        <v>13</v>
      </c>
      <c r="D55" t="s">
        <v>15</v>
      </c>
      <c r="E55" t="s">
        <v>20</v>
      </c>
      <c r="G55" s="10">
        <v>44013</v>
      </c>
      <c r="H55" s="10">
        <v>44013</v>
      </c>
      <c r="I55" s="10">
        <f>Table_SiteMilestonesTracking[[#This Row],[TechnicalSiteSurvey_BL]]+t1_SiteSurveyBL+t2_SiteEngineeringDocumentBL</f>
        <v>44031</v>
      </c>
      <c r="J55" s="10">
        <v>44026.166666666664</v>
      </c>
      <c r="K55" s="10">
        <f>Table_SiteMilestonesTracking[[#This Row],[SiteEngineeringDocument_BL]]+t3_SiteConstructionWorkOrderBL</f>
        <v>44033</v>
      </c>
      <c r="L55" s="10">
        <v>44033.666666666664</v>
      </c>
      <c r="M55" s="10">
        <f>Table_SiteMilestonesTracking[[#This Row],[SiteConstructionWorkOrder_BL]]+t4_CivilWorksBL</f>
        <v>44053</v>
      </c>
      <c r="N55" s="10">
        <v>44038.666666666664</v>
      </c>
      <c r="O55" s="10">
        <f>Table_SiteMilestonesTracking[[#This Row],[CivilWorks_BL]]+t5_MechanicalWorksBL</f>
        <v>44059</v>
      </c>
      <c r="P55" s="10">
        <v>44047.833333333328</v>
      </c>
      <c r="Q55" s="10">
        <f>Table_SiteMilestonesTracking[[#This Row],[MechanicalWorks_BL]]+t6_ElectricalWorksBL</f>
        <v>44068</v>
      </c>
      <c r="R55" s="10">
        <v>44054.833333333328</v>
      </c>
      <c r="S55" s="10">
        <f>Table_SiteMilestonesTracking[[#This Row],[ElectricalWorks_BL]]+t7_ConstructionAcceptanceBL</f>
        <v>44070</v>
      </c>
      <c r="T55" s="10">
        <v>44052.333333333328</v>
      </c>
      <c r="U55" s="10">
        <f>Table_SiteMilestonesTracking[[#This Row],[ConstructionAcceptance_BL]]+t8_ReadyForInstallationBL</f>
        <v>44075</v>
      </c>
      <c r="V55" s="10">
        <v>44058.833333333328</v>
      </c>
      <c r="W55" s="10">
        <f>Table_SiteMilestonesTracking[[#This Row],[ReadyForInstallation_BL]]+t9_SiteInOperationsBL</f>
        <v>44085</v>
      </c>
      <c r="X55" s="10">
        <v>44062.833333333328</v>
      </c>
      <c r="Y55" s="16">
        <f>Table_SiteMilestonesTracking[[#This Row],[SiteInOperations_BL]]-Table_SiteMilestonesTracking[[#This Row],[TechnicalSiteSurvey_BL]]</f>
        <v>72</v>
      </c>
      <c r="Z55" s="16">
        <f>Table_SiteMilestonesTracking[[#This Row],[SiteInOperations_AC]]-Table_SiteMilestonesTracking[[#This Row],[TechnicalSiteSurvey_AC]]</f>
        <v>49.833333333328483</v>
      </c>
      <c r="AA55" s="16">
        <f>Table_SiteMilestonesTracking[[#This Row],[E2E_Site_AC]]-Table_SiteMilestonesTracking[[#This Row],[E2E_Site_BL]]</f>
        <v>-22.166666666671517</v>
      </c>
    </row>
    <row r="56" spans="1:27" x14ac:dyDescent="0.25">
      <c r="A56" t="s">
        <v>121</v>
      </c>
      <c r="B56" t="s">
        <v>6</v>
      </c>
      <c r="C56" t="s">
        <v>8</v>
      </c>
      <c r="D56" t="s">
        <v>16</v>
      </c>
      <c r="E56" t="s">
        <v>21</v>
      </c>
      <c r="G56" s="10">
        <v>44013</v>
      </c>
      <c r="H56" s="10">
        <v>44014</v>
      </c>
      <c r="I56" s="10">
        <f>Table_SiteMilestonesTracking[[#This Row],[TechnicalSiteSurvey_BL]]+t1_SiteSurveyBL+t2_SiteEngineeringDocumentBL</f>
        <v>44031</v>
      </c>
      <c r="J56" s="10">
        <v>44030.166666666664</v>
      </c>
      <c r="K56" s="10">
        <f>Table_SiteMilestonesTracking[[#This Row],[SiteEngineeringDocument_BL]]+t3_SiteConstructionWorkOrderBL</f>
        <v>44033</v>
      </c>
      <c r="L56" s="10">
        <v>44037.666666666664</v>
      </c>
      <c r="M56" s="10">
        <f>Table_SiteMilestonesTracking[[#This Row],[SiteConstructionWorkOrder_BL]]+t4_CivilWorksBL</f>
        <v>44053</v>
      </c>
      <c r="N56" s="10">
        <v>44041.666666666664</v>
      </c>
      <c r="O56" s="10">
        <f>Table_SiteMilestonesTracking[[#This Row],[CivilWorks_BL]]+t5_MechanicalWorksBL</f>
        <v>44059</v>
      </c>
      <c r="P56" s="10">
        <v>44047.833333333328</v>
      </c>
      <c r="Q56" s="10">
        <f>Table_SiteMilestonesTracking[[#This Row],[MechanicalWorks_BL]]+t6_ElectricalWorksBL</f>
        <v>44068</v>
      </c>
      <c r="R56" s="10">
        <v>44050.833333333328</v>
      </c>
      <c r="S56" s="10">
        <f>Table_SiteMilestonesTracking[[#This Row],[ElectricalWorks_BL]]+t7_ConstructionAcceptanceBL</f>
        <v>44070</v>
      </c>
      <c r="T56" s="10">
        <v>44055.333333333328</v>
      </c>
      <c r="U56" s="10">
        <f>Table_SiteMilestonesTracking[[#This Row],[ConstructionAcceptance_BL]]+t8_ReadyForInstallationBL</f>
        <v>44075</v>
      </c>
      <c r="V56" s="10">
        <v>44058.833333333328</v>
      </c>
      <c r="W56" s="10">
        <f>Table_SiteMilestonesTracking[[#This Row],[ReadyForInstallation_BL]]+t9_SiteInOperationsBL</f>
        <v>44085</v>
      </c>
      <c r="X56" s="10">
        <v>44067.833333333328</v>
      </c>
      <c r="Y56" s="16">
        <f>Table_SiteMilestonesTracking[[#This Row],[SiteInOperations_BL]]-Table_SiteMilestonesTracking[[#This Row],[TechnicalSiteSurvey_BL]]</f>
        <v>72</v>
      </c>
      <c r="Z56" s="16">
        <f>Table_SiteMilestonesTracking[[#This Row],[SiteInOperations_AC]]-Table_SiteMilestonesTracking[[#This Row],[TechnicalSiteSurvey_AC]]</f>
        <v>53.833333333328483</v>
      </c>
      <c r="AA56" s="16">
        <f>Table_SiteMilestonesTracking[[#This Row],[E2E_Site_AC]]-Table_SiteMilestonesTracking[[#This Row],[E2E_Site_BL]]</f>
        <v>-18.166666666671517</v>
      </c>
    </row>
    <row r="57" spans="1:27" x14ac:dyDescent="0.25">
      <c r="A57" t="s">
        <v>122</v>
      </c>
      <c r="B57" t="s">
        <v>4</v>
      </c>
      <c r="C57" t="s">
        <v>9</v>
      </c>
      <c r="D57" t="s">
        <v>14</v>
      </c>
      <c r="E57" t="s">
        <v>21</v>
      </c>
      <c r="G57" s="10">
        <v>44013</v>
      </c>
      <c r="H57" s="10">
        <v>44017</v>
      </c>
      <c r="I57" s="10">
        <f>Table_SiteMilestonesTracking[[#This Row],[TechnicalSiteSurvey_BL]]+t1_SiteSurveyBL+t2_SiteEngineeringDocumentBL</f>
        <v>44031</v>
      </c>
      <c r="J57" s="10">
        <v>44028.166666666664</v>
      </c>
      <c r="K57" s="10">
        <f>Table_SiteMilestonesTracking[[#This Row],[SiteEngineeringDocument_BL]]+t3_SiteConstructionWorkOrderBL</f>
        <v>44033</v>
      </c>
      <c r="L57" s="10">
        <v>44036.666666666664</v>
      </c>
      <c r="M57" s="10">
        <f>Table_SiteMilestonesTracking[[#This Row],[SiteConstructionWorkOrder_BL]]+t4_CivilWorksBL</f>
        <v>44053</v>
      </c>
      <c r="N57" s="10">
        <v>44038.666666666664</v>
      </c>
      <c r="O57" s="10">
        <f>Table_SiteMilestonesTracking[[#This Row],[CivilWorks_BL]]+t5_MechanicalWorksBL</f>
        <v>44059</v>
      </c>
      <c r="P57" s="10">
        <v>44048.833333333328</v>
      </c>
      <c r="Q57" s="10">
        <f>Table_SiteMilestonesTracking[[#This Row],[MechanicalWorks_BL]]+t6_ElectricalWorksBL</f>
        <v>44068</v>
      </c>
      <c r="R57" s="10">
        <v>44051.833333333328</v>
      </c>
      <c r="S57" s="10">
        <f>Table_SiteMilestonesTracking[[#This Row],[ElectricalWorks_BL]]+t7_ConstructionAcceptanceBL</f>
        <v>44070</v>
      </c>
      <c r="T57" s="10">
        <v>44052.333333333328</v>
      </c>
      <c r="U57" s="10">
        <f>Table_SiteMilestonesTracking[[#This Row],[ConstructionAcceptance_BL]]+t8_ReadyForInstallationBL</f>
        <v>44075</v>
      </c>
      <c r="V57" s="10">
        <v>44055.833333333328</v>
      </c>
      <c r="W57" s="10">
        <f>Table_SiteMilestonesTracking[[#This Row],[ReadyForInstallation_BL]]+t9_SiteInOperationsBL</f>
        <v>44085</v>
      </c>
      <c r="X57" s="10">
        <v>44065.833333333328</v>
      </c>
      <c r="Y57" s="16">
        <f>Table_SiteMilestonesTracking[[#This Row],[SiteInOperations_BL]]-Table_SiteMilestonesTracking[[#This Row],[TechnicalSiteSurvey_BL]]</f>
        <v>72</v>
      </c>
      <c r="Z57" s="16">
        <f>Table_SiteMilestonesTracking[[#This Row],[SiteInOperations_AC]]-Table_SiteMilestonesTracking[[#This Row],[TechnicalSiteSurvey_AC]]</f>
        <v>48.833333333328483</v>
      </c>
      <c r="AA57" s="16">
        <f>Table_SiteMilestonesTracking[[#This Row],[E2E_Site_AC]]-Table_SiteMilestonesTracking[[#This Row],[E2E_Site_BL]]</f>
        <v>-23.166666666671517</v>
      </c>
    </row>
    <row r="58" spans="1:27" x14ac:dyDescent="0.25">
      <c r="A58" t="s">
        <v>123</v>
      </c>
      <c r="B58" t="s">
        <v>4</v>
      </c>
      <c r="C58" t="s">
        <v>10</v>
      </c>
      <c r="D58" t="s">
        <v>15</v>
      </c>
      <c r="E58" t="s">
        <v>22</v>
      </c>
      <c r="G58" s="10">
        <v>44013</v>
      </c>
      <c r="H58" s="10">
        <v>44014</v>
      </c>
      <c r="I58" s="10">
        <f>Table_SiteMilestonesTracking[[#This Row],[TechnicalSiteSurvey_BL]]+t1_SiteSurveyBL+t2_SiteEngineeringDocumentBL</f>
        <v>44031</v>
      </c>
      <c r="J58" s="10">
        <v>44030.166666666664</v>
      </c>
      <c r="K58" s="10">
        <f>Table_SiteMilestonesTracking[[#This Row],[SiteEngineeringDocument_BL]]+t3_SiteConstructionWorkOrderBL</f>
        <v>44033</v>
      </c>
      <c r="L58" s="10">
        <v>44036.666666666664</v>
      </c>
      <c r="M58" s="10">
        <f>Table_SiteMilestonesTracking[[#This Row],[SiteConstructionWorkOrder_BL]]+t4_CivilWorksBL</f>
        <v>44053</v>
      </c>
      <c r="N58" s="10">
        <v>44037.666666666664</v>
      </c>
      <c r="O58" s="10">
        <f>Table_SiteMilestonesTracking[[#This Row],[CivilWorks_BL]]+t5_MechanicalWorksBL</f>
        <v>44059</v>
      </c>
      <c r="P58" s="10">
        <v>44043.833333333328</v>
      </c>
      <c r="Q58" s="10">
        <f>Table_SiteMilestonesTracking[[#This Row],[MechanicalWorks_BL]]+t6_ElectricalWorksBL</f>
        <v>44068</v>
      </c>
      <c r="R58" s="10">
        <v>44050.833333333328</v>
      </c>
      <c r="S58" s="10">
        <f>Table_SiteMilestonesTracking[[#This Row],[ElectricalWorks_BL]]+t7_ConstructionAcceptanceBL</f>
        <v>44070</v>
      </c>
      <c r="T58" s="10">
        <v>44051.333333333328</v>
      </c>
      <c r="U58" s="10">
        <f>Table_SiteMilestonesTracking[[#This Row],[ConstructionAcceptance_BL]]+t8_ReadyForInstallationBL</f>
        <v>44075</v>
      </c>
      <c r="V58" s="10">
        <v>44055.833333333328</v>
      </c>
      <c r="W58" s="10">
        <f>Table_SiteMilestonesTracking[[#This Row],[ReadyForInstallation_BL]]+t9_SiteInOperationsBL</f>
        <v>44085</v>
      </c>
      <c r="X58" s="10">
        <v>44064.833333333328</v>
      </c>
      <c r="Y58" s="16">
        <f>Table_SiteMilestonesTracking[[#This Row],[SiteInOperations_BL]]-Table_SiteMilestonesTracking[[#This Row],[TechnicalSiteSurvey_BL]]</f>
        <v>72</v>
      </c>
      <c r="Z58" s="16">
        <f>Table_SiteMilestonesTracking[[#This Row],[SiteInOperations_AC]]-Table_SiteMilestonesTracking[[#This Row],[TechnicalSiteSurvey_AC]]</f>
        <v>50.833333333328483</v>
      </c>
      <c r="AA58" s="16">
        <f>Table_SiteMilestonesTracking[[#This Row],[E2E_Site_AC]]-Table_SiteMilestonesTracking[[#This Row],[E2E_Site_BL]]</f>
        <v>-21.166666666671517</v>
      </c>
    </row>
    <row r="59" spans="1:27" x14ac:dyDescent="0.25">
      <c r="A59" t="s">
        <v>124</v>
      </c>
      <c r="B59" t="s">
        <v>5</v>
      </c>
      <c r="C59" t="s">
        <v>11</v>
      </c>
      <c r="D59" t="s">
        <v>16</v>
      </c>
      <c r="E59" t="s">
        <v>19</v>
      </c>
      <c r="G59" s="10">
        <v>44013</v>
      </c>
      <c r="H59" s="10">
        <v>44014</v>
      </c>
      <c r="I59" s="10">
        <f>Table_SiteMilestonesTracking[[#This Row],[TechnicalSiteSurvey_BL]]+t1_SiteSurveyBL+t2_SiteEngineeringDocumentBL</f>
        <v>44031</v>
      </c>
      <c r="J59" s="10">
        <v>44029.166666666664</v>
      </c>
      <c r="K59" s="10">
        <f>Table_SiteMilestonesTracking[[#This Row],[SiteEngineeringDocument_BL]]+t3_SiteConstructionWorkOrderBL</f>
        <v>44033</v>
      </c>
      <c r="L59" s="10">
        <v>44034.666666666664</v>
      </c>
      <c r="M59" s="10">
        <f>Table_SiteMilestonesTracking[[#This Row],[SiteConstructionWorkOrder_BL]]+t4_CivilWorksBL</f>
        <v>44053</v>
      </c>
      <c r="N59" s="10">
        <v>44040.666666666664</v>
      </c>
      <c r="O59" s="10">
        <f>Table_SiteMilestonesTracking[[#This Row],[CivilWorks_BL]]+t5_MechanicalWorksBL</f>
        <v>44059</v>
      </c>
      <c r="P59" s="10">
        <v>44046.833333333328</v>
      </c>
      <c r="Q59" s="10">
        <f>Table_SiteMilestonesTracking[[#This Row],[MechanicalWorks_BL]]+t6_ElectricalWorksBL</f>
        <v>44068</v>
      </c>
      <c r="R59" s="10">
        <v>44050.833333333328</v>
      </c>
      <c r="S59" s="10">
        <f>Table_SiteMilestonesTracking[[#This Row],[ElectricalWorks_BL]]+t7_ConstructionAcceptanceBL</f>
        <v>44070</v>
      </c>
      <c r="T59" s="10">
        <v>44054.333333333328</v>
      </c>
      <c r="U59" s="10">
        <f>Table_SiteMilestonesTracking[[#This Row],[ConstructionAcceptance_BL]]+t8_ReadyForInstallationBL</f>
        <v>44075</v>
      </c>
      <c r="V59" s="10">
        <v>44058.833333333328</v>
      </c>
      <c r="W59" s="10">
        <f>Table_SiteMilestonesTracking[[#This Row],[ReadyForInstallation_BL]]+t9_SiteInOperationsBL</f>
        <v>44085</v>
      </c>
      <c r="X59" s="10">
        <v>44063.833333333328</v>
      </c>
      <c r="Y59" s="16">
        <f>Table_SiteMilestonesTracking[[#This Row],[SiteInOperations_BL]]-Table_SiteMilestonesTracking[[#This Row],[TechnicalSiteSurvey_BL]]</f>
        <v>72</v>
      </c>
      <c r="Z59" s="16">
        <f>Table_SiteMilestonesTracking[[#This Row],[SiteInOperations_AC]]-Table_SiteMilestonesTracking[[#This Row],[TechnicalSiteSurvey_AC]]</f>
        <v>49.833333333328483</v>
      </c>
      <c r="AA59" s="16">
        <f>Table_SiteMilestonesTracking[[#This Row],[E2E_Site_AC]]-Table_SiteMilestonesTracking[[#This Row],[E2E_Site_BL]]</f>
        <v>-22.166666666671517</v>
      </c>
    </row>
    <row r="60" spans="1:27" x14ac:dyDescent="0.25">
      <c r="A60" t="s">
        <v>125</v>
      </c>
      <c r="B60" t="s">
        <v>5</v>
      </c>
      <c r="C60" t="s">
        <v>8</v>
      </c>
      <c r="D60" t="s">
        <v>14</v>
      </c>
      <c r="E60" t="s">
        <v>19</v>
      </c>
      <c r="G60" s="10">
        <v>44013</v>
      </c>
      <c r="H60" s="10">
        <v>44015</v>
      </c>
      <c r="I60" s="10">
        <f>Table_SiteMilestonesTracking[[#This Row],[TechnicalSiteSurvey_BL]]+t1_SiteSurveyBL+t2_SiteEngineeringDocumentBL</f>
        <v>44031</v>
      </c>
      <c r="J60" s="10">
        <v>44028.166666666664</v>
      </c>
      <c r="K60" s="10">
        <f>Table_SiteMilestonesTracking[[#This Row],[SiteEngineeringDocument_BL]]+t3_SiteConstructionWorkOrderBL</f>
        <v>44033</v>
      </c>
      <c r="L60" s="10">
        <v>44037.666666666664</v>
      </c>
      <c r="M60" s="10">
        <f>Table_SiteMilestonesTracking[[#This Row],[SiteConstructionWorkOrder_BL]]+t4_CivilWorksBL</f>
        <v>44053</v>
      </c>
      <c r="N60" s="10">
        <v>44041.666666666664</v>
      </c>
      <c r="O60" s="10">
        <f>Table_SiteMilestonesTracking[[#This Row],[CivilWorks_BL]]+t5_MechanicalWorksBL</f>
        <v>44059</v>
      </c>
      <c r="P60" s="10">
        <v>44044.833333333328</v>
      </c>
      <c r="Q60" s="10">
        <f>Table_SiteMilestonesTracking[[#This Row],[MechanicalWorks_BL]]+t6_ElectricalWorksBL</f>
        <v>44068</v>
      </c>
      <c r="R60" s="10">
        <v>44049.833333333328</v>
      </c>
      <c r="S60" s="10">
        <f>Table_SiteMilestonesTracking[[#This Row],[ElectricalWorks_BL]]+t7_ConstructionAcceptanceBL</f>
        <v>44070</v>
      </c>
      <c r="T60" s="10">
        <v>44053.333333333328</v>
      </c>
      <c r="U60" s="10">
        <f>Table_SiteMilestonesTracking[[#This Row],[ConstructionAcceptance_BL]]+t8_ReadyForInstallationBL</f>
        <v>44075</v>
      </c>
      <c r="V60" s="10">
        <v>44058.833333333328</v>
      </c>
      <c r="W60" s="10">
        <f>Table_SiteMilestonesTracking[[#This Row],[ReadyForInstallation_BL]]+t9_SiteInOperationsBL</f>
        <v>44085</v>
      </c>
      <c r="X60" s="10">
        <v>44065.833333333328</v>
      </c>
      <c r="Y60" s="16">
        <f>Table_SiteMilestonesTracking[[#This Row],[SiteInOperations_BL]]-Table_SiteMilestonesTracking[[#This Row],[TechnicalSiteSurvey_BL]]</f>
        <v>72</v>
      </c>
      <c r="Z60" s="16">
        <f>Table_SiteMilestonesTracking[[#This Row],[SiteInOperations_AC]]-Table_SiteMilestonesTracking[[#This Row],[TechnicalSiteSurvey_AC]]</f>
        <v>50.833333333328483</v>
      </c>
      <c r="AA60" s="16">
        <f>Table_SiteMilestonesTracking[[#This Row],[E2E_Site_AC]]-Table_SiteMilestonesTracking[[#This Row],[E2E_Site_BL]]</f>
        <v>-21.166666666671517</v>
      </c>
    </row>
    <row r="61" spans="1:27" x14ac:dyDescent="0.25">
      <c r="A61" t="s">
        <v>126</v>
      </c>
      <c r="B61" t="s">
        <v>6</v>
      </c>
      <c r="C61" t="s">
        <v>9</v>
      </c>
      <c r="D61" t="s">
        <v>15</v>
      </c>
      <c r="E61" t="s">
        <v>20</v>
      </c>
      <c r="G61" s="10">
        <v>44013</v>
      </c>
      <c r="H61" s="10">
        <v>44014</v>
      </c>
      <c r="I61" s="10">
        <f>Table_SiteMilestonesTracking[[#This Row],[TechnicalSiteSurvey_BL]]+t1_SiteSurveyBL+t2_SiteEngineeringDocumentBL</f>
        <v>44031</v>
      </c>
      <c r="J61" s="10">
        <v>44029.166666666664</v>
      </c>
      <c r="K61" s="10">
        <f>Table_SiteMilestonesTracking[[#This Row],[SiteEngineeringDocument_BL]]+t3_SiteConstructionWorkOrderBL</f>
        <v>44033</v>
      </c>
      <c r="L61" s="10">
        <v>44036.666666666664</v>
      </c>
      <c r="M61" s="10">
        <f>Table_SiteMilestonesTracking[[#This Row],[SiteConstructionWorkOrder_BL]]+t4_CivilWorksBL</f>
        <v>44053</v>
      </c>
      <c r="N61" s="10">
        <v>44039.666666666664</v>
      </c>
      <c r="O61" s="10">
        <f>Table_SiteMilestonesTracking[[#This Row],[CivilWorks_BL]]+t5_MechanicalWorksBL</f>
        <v>44059</v>
      </c>
      <c r="P61" s="10">
        <v>44044.833333333328</v>
      </c>
      <c r="Q61" s="10">
        <f>Table_SiteMilestonesTracking[[#This Row],[MechanicalWorks_BL]]+t6_ElectricalWorksBL</f>
        <v>44068</v>
      </c>
      <c r="R61" s="10">
        <v>44053.833333333328</v>
      </c>
      <c r="S61" s="10">
        <f>Table_SiteMilestonesTracking[[#This Row],[ElectricalWorks_BL]]+t7_ConstructionAcceptanceBL</f>
        <v>44070</v>
      </c>
      <c r="T61" s="10">
        <v>44053.333333333328</v>
      </c>
      <c r="U61" s="10">
        <f>Table_SiteMilestonesTracking[[#This Row],[ConstructionAcceptance_BL]]+t8_ReadyForInstallationBL</f>
        <v>44075</v>
      </c>
      <c r="V61" s="10">
        <v>44055.833333333328</v>
      </c>
      <c r="W61" s="10">
        <f>Table_SiteMilestonesTracking[[#This Row],[ReadyForInstallation_BL]]+t9_SiteInOperationsBL</f>
        <v>44085</v>
      </c>
      <c r="X61" s="10">
        <v>44067.833333333328</v>
      </c>
      <c r="Y61" s="16">
        <f>Table_SiteMilestonesTracking[[#This Row],[SiteInOperations_BL]]-Table_SiteMilestonesTracking[[#This Row],[TechnicalSiteSurvey_BL]]</f>
        <v>72</v>
      </c>
      <c r="Z61" s="16">
        <f>Table_SiteMilestonesTracking[[#This Row],[SiteInOperations_AC]]-Table_SiteMilestonesTracking[[#This Row],[TechnicalSiteSurvey_AC]]</f>
        <v>53.833333333328483</v>
      </c>
      <c r="AA61" s="16">
        <f>Table_SiteMilestonesTracking[[#This Row],[E2E_Site_AC]]-Table_SiteMilestonesTracking[[#This Row],[E2E_Site_BL]]</f>
        <v>-18.166666666671517</v>
      </c>
    </row>
    <row r="62" spans="1:27" x14ac:dyDescent="0.25">
      <c r="A62" t="s">
        <v>127</v>
      </c>
      <c r="B62" t="s">
        <v>6</v>
      </c>
      <c r="C62" t="s">
        <v>10</v>
      </c>
      <c r="D62" t="s">
        <v>16</v>
      </c>
      <c r="E62" t="s">
        <v>21</v>
      </c>
      <c r="G62" s="10">
        <v>44013</v>
      </c>
      <c r="H62" s="10">
        <v>44015</v>
      </c>
      <c r="I62" s="10">
        <f>Table_SiteMilestonesTracking[[#This Row],[TechnicalSiteSurvey_BL]]+t1_SiteSurveyBL+t2_SiteEngineeringDocumentBL</f>
        <v>44031</v>
      </c>
      <c r="J62" s="10">
        <v>44025.166666666664</v>
      </c>
      <c r="K62" s="10">
        <f>Table_SiteMilestonesTracking[[#This Row],[SiteEngineeringDocument_BL]]+t3_SiteConstructionWorkOrderBL</f>
        <v>44033</v>
      </c>
      <c r="L62" s="10">
        <v>44037.666666666664</v>
      </c>
      <c r="M62" s="10">
        <f>Table_SiteMilestonesTracking[[#This Row],[SiteConstructionWorkOrder_BL]]+t4_CivilWorksBL</f>
        <v>44053</v>
      </c>
      <c r="N62" s="10">
        <v>44038.666666666664</v>
      </c>
      <c r="O62" s="10">
        <f>Table_SiteMilestonesTracking[[#This Row],[CivilWorks_BL]]+t5_MechanicalWorksBL</f>
        <v>44059</v>
      </c>
      <c r="P62" s="10">
        <v>44045.833333333328</v>
      </c>
      <c r="Q62" s="10">
        <f>Table_SiteMilestonesTracking[[#This Row],[MechanicalWorks_BL]]+t6_ElectricalWorksBL</f>
        <v>44068</v>
      </c>
      <c r="R62" s="10">
        <v>44052.833333333328</v>
      </c>
      <c r="S62" s="10">
        <f>Table_SiteMilestonesTracking[[#This Row],[ElectricalWorks_BL]]+t7_ConstructionAcceptanceBL</f>
        <v>44070</v>
      </c>
      <c r="T62" s="10">
        <v>44052.333333333328</v>
      </c>
      <c r="U62" s="10">
        <f>Table_SiteMilestonesTracking[[#This Row],[ConstructionAcceptance_BL]]+t8_ReadyForInstallationBL</f>
        <v>44075</v>
      </c>
      <c r="V62" s="10">
        <v>44058.833333333328</v>
      </c>
      <c r="W62" s="10">
        <f>Table_SiteMilestonesTracking[[#This Row],[ReadyForInstallation_BL]]+t9_SiteInOperationsBL</f>
        <v>44085</v>
      </c>
      <c r="X62" s="10">
        <v>44063.833333333328</v>
      </c>
      <c r="Y62" s="16">
        <f>Table_SiteMilestonesTracking[[#This Row],[SiteInOperations_BL]]-Table_SiteMilestonesTracking[[#This Row],[TechnicalSiteSurvey_BL]]</f>
        <v>72</v>
      </c>
      <c r="Z62" s="16">
        <f>Table_SiteMilestonesTracking[[#This Row],[SiteInOperations_AC]]-Table_SiteMilestonesTracking[[#This Row],[TechnicalSiteSurvey_AC]]</f>
        <v>48.833333333328483</v>
      </c>
      <c r="AA62" s="16">
        <f>Table_SiteMilestonesTracking[[#This Row],[E2E_Site_AC]]-Table_SiteMilestonesTracking[[#This Row],[E2E_Site_BL]]</f>
        <v>-23.166666666671517</v>
      </c>
    </row>
    <row r="63" spans="1:27" x14ac:dyDescent="0.25">
      <c r="A63" t="s">
        <v>128</v>
      </c>
      <c r="B63" t="s">
        <v>4</v>
      </c>
      <c r="C63" t="s">
        <v>11</v>
      </c>
      <c r="D63" t="s">
        <v>14</v>
      </c>
      <c r="E63" t="s">
        <v>21</v>
      </c>
      <c r="G63" s="10">
        <v>44013</v>
      </c>
      <c r="H63" s="10">
        <v>44013</v>
      </c>
      <c r="I63" s="10">
        <f>Table_SiteMilestonesTracking[[#This Row],[TechnicalSiteSurvey_BL]]+t1_SiteSurveyBL+t2_SiteEngineeringDocumentBL</f>
        <v>44031</v>
      </c>
      <c r="J63" s="10">
        <v>44028.166666666664</v>
      </c>
      <c r="K63" s="10">
        <f>Table_SiteMilestonesTracking[[#This Row],[SiteEngineeringDocument_BL]]+t3_SiteConstructionWorkOrderBL</f>
        <v>44033</v>
      </c>
      <c r="L63" s="10">
        <v>44035.666666666664</v>
      </c>
      <c r="M63" s="10">
        <f>Table_SiteMilestonesTracking[[#This Row],[SiteConstructionWorkOrder_BL]]+t4_CivilWorksBL</f>
        <v>44053</v>
      </c>
      <c r="N63" s="10">
        <v>44041.666666666664</v>
      </c>
      <c r="O63" s="10">
        <f>Table_SiteMilestonesTracking[[#This Row],[CivilWorks_BL]]+t5_MechanicalWorksBL</f>
        <v>44059</v>
      </c>
      <c r="P63" s="10">
        <v>44047.833333333328</v>
      </c>
      <c r="Q63" s="10">
        <f>Table_SiteMilestonesTracking[[#This Row],[MechanicalWorks_BL]]+t6_ElectricalWorksBL</f>
        <v>44068</v>
      </c>
      <c r="R63" s="10">
        <v>44049.833333333328</v>
      </c>
      <c r="S63" s="10">
        <f>Table_SiteMilestonesTracking[[#This Row],[ElectricalWorks_BL]]+t7_ConstructionAcceptanceBL</f>
        <v>44070</v>
      </c>
      <c r="T63" s="10">
        <v>44054.333333333328</v>
      </c>
      <c r="U63" s="10">
        <f>Table_SiteMilestonesTracking[[#This Row],[ConstructionAcceptance_BL]]+t8_ReadyForInstallationBL</f>
        <v>44075</v>
      </c>
      <c r="V63" s="10">
        <v>44057.833333333328</v>
      </c>
      <c r="W63" s="10">
        <f>Table_SiteMilestonesTracking[[#This Row],[ReadyForInstallation_BL]]+t9_SiteInOperationsBL</f>
        <v>44085</v>
      </c>
      <c r="X63" s="10">
        <v>44066.833333333328</v>
      </c>
      <c r="Y63" s="16">
        <f>Table_SiteMilestonesTracking[[#This Row],[SiteInOperations_BL]]-Table_SiteMilestonesTracking[[#This Row],[TechnicalSiteSurvey_BL]]</f>
        <v>72</v>
      </c>
      <c r="Z63" s="16">
        <f>Table_SiteMilestonesTracking[[#This Row],[SiteInOperations_AC]]-Table_SiteMilestonesTracking[[#This Row],[TechnicalSiteSurvey_AC]]</f>
        <v>53.833333333328483</v>
      </c>
      <c r="AA63" s="16">
        <f>Table_SiteMilestonesTracking[[#This Row],[E2E_Site_AC]]-Table_SiteMilestonesTracking[[#This Row],[E2E_Site_BL]]</f>
        <v>-18.166666666671517</v>
      </c>
    </row>
    <row r="64" spans="1:27" x14ac:dyDescent="0.25">
      <c r="A64" t="s">
        <v>129</v>
      </c>
      <c r="B64" t="s">
        <v>4</v>
      </c>
      <c r="C64" t="s">
        <v>12</v>
      </c>
      <c r="D64" t="s">
        <v>15</v>
      </c>
      <c r="E64" t="s">
        <v>22</v>
      </c>
      <c r="G64" s="10">
        <v>44013</v>
      </c>
      <c r="H64" s="10">
        <v>44015</v>
      </c>
      <c r="I64" s="10">
        <f>Table_SiteMilestonesTracking[[#This Row],[TechnicalSiteSurvey_BL]]+t1_SiteSurveyBL+t2_SiteEngineeringDocumentBL</f>
        <v>44031</v>
      </c>
      <c r="J64" s="10">
        <v>44030.166666666664</v>
      </c>
      <c r="K64" s="10">
        <f>Table_SiteMilestonesTracking[[#This Row],[SiteEngineeringDocument_BL]]+t3_SiteConstructionWorkOrderBL</f>
        <v>44033</v>
      </c>
      <c r="L64" s="10">
        <v>44035.666666666664</v>
      </c>
      <c r="M64" s="10">
        <f>Table_SiteMilestonesTracking[[#This Row],[SiteConstructionWorkOrder_BL]]+t4_CivilWorksBL</f>
        <v>44053</v>
      </c>
      <c r="N64" s="10">
        <v>44041.666666666664</v>
      </c>
      <c r="O64" s="10">
        <f>Table_SiteMilestonesTracking[[#This Row],[CivilWorks_BL]]+t5_MechanicalWorksBL</f>
        <v>44059</v>
      </c>
      <c r="P64" s="10">
        <v>44044.833333333328</v>
      </c>
      <c r="Q64" s="10">
        <f>Table_SiteMilestonesTracking[[#This Row],[MechanicalWorks_BL]]+t6_ElectricalWorksBL</f>
        <v>44068</v>
      </c>
      <c r="R64" s="10">
        <v>44050.833333333328</v>
      </c>
      <c r="S64" s="10">
        <f>Table_SiteMilestonesTracking[[#This Row],[ElectricalWorks_BL]]+t7_ConstructionAcceptanceBL</f>
        <v>44070</v>
      </c>
      <c r="T64" s="10">
        <v>44051.333333333328</v>
      </c>
      <c r="U64" s="10">
        <f>Table_SiteMilestonesTracking[[#This Row],[ConstructionAcceptance_BL]]+t8_ReadyForInstallationBL</f>
        <v>44075</v>
      </c>
      <c r="V64" s="10">
        <v>44058.833333333328</v>
      </c>
      <c r="W64" s="10">
        <f>Table_SiteMilestonesTracking[[#This Row],[ReadyForInstallation_BL]]+t9_SiteInOperationsBL</f>
        <v>44085</v>
      </c>
      <c r="X64" s="10">
        <v>44066.833333333328</v>
      </c>
      <c r="Y64" s="16">
        <f>Table_SiteMilestonesTracking[[#This Row],[SiteInOperations_BL]]-Table_SiteMilestonesTracking[[#This Row],[TechnicalSiteSurvey_BL]]</f>
        <v>72</v>
      </c>
      <c r="Z64" s="16">
        <f>Table_SiteMilestonesTracking[[#This Row],[SiteInOperations_AC]]-Table_SiteMilestonesTracking[[#This Row],[TechnicalSiteSurvey_AC]]</f>
        <v>51.833333333328483</v>
      </c>
      <c r="AA64" s="16">
        <f>Table_SiteMilestonesTracking[[#This Row],[E2E_Site_AC]]-Table_SiteMilestonesTracking[[#This Row],[E2E_Site_BL]]</f>
        <v>-20.166666666671517</v>
      </c>
    </row>
    <row r="65" spans="1:27" x14ac:dyDescent="0.25">
      <c r="A65" t="s">
        <v>130</v>
      </c>
      <c r="B65" t="s">
        <v>5</v>
      </c>
      <c r="C65" t="s">
        <v>13</v>
      </c>
      <c r="D65" t="s">
        <v>16</v>
      </c>
      <c r="E65" t="s">
        <v>22</v>
      </c>
      <c r="G65" s="10">
        <v>44013</v>
      </c>
      <c r="H65" s="10">
        <v>44017</v>
      </c>
      <c r="I65" s="10">
        <f>Table_SiteMilestonesTracking[[#This Row],[TechnicalSiteSurvey_BL]]+t1_SiteSurveyBL+t2_SiteEngineeringDocumentBL</f>
        <v>44031</v>
      </c>
      <c r="J65" s="10">
        <v>44026.166666666664</v>
      </c>
      <c r="K65" s="10">
        <f>Table_SiteMilestonesTracking[[#This Row],[SiteEngineeringDocument_BL]]+t3_SiteConstructionWorkOrderBL</f>
        <v>44033</v>
      </c>
      <c r="L65" s="10">
        <v>44032.666666666664</v>
      </c>
      <c r="M65" s="10">
        <f>Table_SiteMilestonesTracking[[#This Row],[SiteConstructionWorkOrder_BL]]+t4_CivilWorksBL</f>
        <v>44053</v>
      </c>
      <c r="N65" s="10">
        <v>44041.666666666664</v>
      </c>
      <c r="O65" s="10">
        <f>Table_SiteMilestonesTracking[[#This Row],[CivilWorks_BL]]+t5_MechanicalWorksBL</f>
        <v>44059</v>
      </c>
      <c r="P65" s="10">
        <v>44043.833333333328</v>
      </c>
      <c r="Q65" s="10">
        <f>Table_SiteMilestonesTracking[[#This Row],[MechanicalWorks_BL]]+t6_ElectricalWorksBL</f>
        <v>44068</v>
      </c>
      <c r="R65" s="10">
        <v>44054.833333333328</v>
      </c>
      <c r="S65" s="10">
        <f>Table_SiteMilestonesTracking[[#This Row],[ElectricalWorks_BL]]+t7_ConstructionAcceptanceBL</f>
        <v>44070</v>
      </c>
      <c r="T65" s="10">
        <v>44054.333333333328</v>
      </c>
      <c r="U65" s="10">
        <f>Table_SiteMilestonesTracking[[#This Row],[ConstructionAcceptance_BL]]+t8_ReadyForInstallationBL</f>
        <v>44075</v>
      </c>
      <c r="V65" s="10">
        <v>44056.833333333328</v>
      </c>
      <c r="W65" s="10">
        <f>Table_SiteMilestonesTracking[[#This Row],[ReadyForInstallation_BL]]+t9_SiteInOperationsBL</f>
        <v>44085</v>
      </c>
      <c r="X65" s="10">
        <v>44064.833333333328</v>
      </c>
      <c r="Y65" s="16">
        <f>Table_SiteMilestonesTracking[[#This Row],[SiteInOperations_BL]]-Table_SiteMilestonesTracking[[#This Row],[TechnicalSiteSurvey_BL]]</f>
        <v>72</v>
      </c>
      <c r="Z65" s="16">
        <f>Table_SiteMilestonesTracking[[#This Row],[SiteInOperations_AC]]-Table_SiteMilestonesTracking[[#This Row],[TechnicalSiteSurvey_AC]]</f>
        <v>47.833333333328483</v>
      </c>
      <c r="AA65" s="16">
        <f>Table_SiteMilestonesTracking[[#This Row],[E2E_Site_AC]]-Table_SiteMilestonesTracking[[#This Row],[E2E_Site_BL]]</f>
        <v>-24.166666666671517</v>
      </c>
    </row>
    <row r="66" spans="1:27" x14ac:dyDescent="0.25">
      <c r="A66" t="s">
        <v>131</v>
      </c>
      <c r="B66" t="s">
        <v>5</v>
      </c>
      <c r="C66" t="s">
        <v>8</v>
      </c>
      <c r="D66" t="s">
        <v>14</v>
      </c>
      <c r="E66" t="s">
        <v>19</v>
      </c>
      <c r="G66" s="10">
        <v>44013</v>
      </c>
      <c r="H66" s="10">
        <v>44018</v>
      </c>
      <c r="I66" s="10">
        <f>Table_SiteMilestonesTracking[[#This Row],[TechnicalSiteSurvey_BL]]+t1_SiteSurveyBL+t2_SiteEngineeringDocumentBL</f>
        <v>44031</v>
      </c>
      <c r="J66" s="10">
        <v>44029.166666666664</v>
      </c>
      <c r="K66" s="10">
        <f>Table_SiteMilestonesTracking[[#This Row],[SiteEngineeringDocument_BL]]+t3_SiteConstructionWorkOrderBL</f>
        <v>44033</v>
      </c>
      <c r="L66" s="10">
        <v>44034.666666666664</v>
      </c>
      <c r="M66" s="10">
        <f>Table_SiteMilestonesTracking[[#This Row],[SiteConstructionWorkOrder_BL]]+t4_CivilWorksBL</f>
        <v>44053</v>
      </c>
      <c r="N66" s="10">
        <v>44039.666666666664</v>
      </c>
      <c r="O66" s="10">
        <f>Table_SiteMilestonesTracking[[#This Row],[CivilWorks_BL]]+t5_MechanicalWorksBL</f>
        <v>44059</v>
      </c>
      <c r="P66" s="10">
        <v>44047.833333333328</v>
      </c>
      <c r="Q66" s="10">
        <f>Table_SiteMilestonesTracking[[#This Row],[MechanicalWorks_BL]]+t6_ElectricalWorksBL</f>
        <v>44068</v>
      </c>
      <c r="R66" s="10">
        <v>44052.833333333328</v>
      </c>
      <c r="S66" s="10">
        <f>Table_SiteMilestonesTracking[[#This Row],[ElectricalWorks_BL]]+t7_ConstructionAcceptanceBL</f>
        <v>44070</v>
      </c>
      <c r="T66" s="10">
        <v>44051.333333333328</v>
      </c>
      <c r="U66" s="10">
        <f>Table_SiteMilestonesTracking[[#This Row],[ConstructionAcceptance_BL]]+t8_ReadyForInstallationBL</f>
        <v>44075</v>
      </c>
      <c r="V66" s="10">
        <v>44057.833333333328</v>
      </c>
      <c r="W66" s="10">
        <f>Table_SiteMilestonesTracking[[#This Row],[ReadyForInstallation_BL]]+t9_SiteInOperationsBL</f>
        <v>44085</v>
      </c>
      <c r="X66" s="10">
        <v>44066.833333333328</v>
      </c>
      <c r="Y66" s="16">
        <f>Table_SiteMilestonesTracking[[#This Row],[SiteInOperations_BL]]-Table_SiteMilestonesTracking[[#This Row],[TechnicalSiteSurvey_BL]]</f>
        <v>72</v>
      </c>
      <c r="Z66" s="16">
        <f>Table_SiteMilestonesTracking[[#This Row],[SiteInOperations_AC]]-Table_SiteMilestonesTracking[[#This Row],[TechnicalSiteSurvey_AC]]</f>
        <v>48.833333333328483</v>
      </c>
      <c r="AA66" s="16">
        <f>Table_SiteMilestonesTracking[[#This Row],[E2E_Site_AC]]-Table_SiteMilestonesTracking[[#This Row],[E2E_Site_BL]]</f>
        <v>-23.166666666671517</v>
      </c>
    </row>
    <row r="67" spans="1:27" x14ac:dyDescent="0.25">
      <c r="A67" t="s">
        <v>132</v>
      </c>
      <c r="B67" t="s">
        <v>6</v>
      </c>
      <c r="C67" t="s">
        <v>9</v>
      </c>
      <c r="D67" t="s">
        <v>15</v>
      </c>
      <c r="E67" t="s">
        <v>20</v>
      </c>
      <c r="G67" s="10">
        <v>44013</v>
      </c>
      <c r="H67" s="10">
        <v>44014</v>
      </c>
      <c r="I67" s="10">
        <f>Table_SiteMilestonesTracking[[#This Row],[TechnicalSiteSurvey_BL]]+t1_SiteSurveyBL+t2_SiteEngineeringDocumentBL</f>
        <v>44031</v>
      </c>
      <c r="J67" s="10">
        <v>44028.166666666664</v>
      </c>
      <c r="K67" s="10">
        <f>Table_SiteMilestonesTracking[[#This Row],[SiteEngineeringDocument_BL]]+t3_SiteConstructionWorkOrderBL</f>
        <v>44033</v>
      </c>
      <c r="L67" s="10">
        <v>44035.666666666664</v>
      </c>
      <c r="M67" s="10">
        <f>Table_SiteMilestonesTracking[[#This Row],[SiteConstructionWorkOrder_BL]]+t4_CivilWorksBL</f>
        <v>44053</v>
      </c>
      <c r="N67" s="10">
        <v>44041.666666666664</v>
      </c>
      <c r="O67" s="10">
        <f>Table_SiteMilestonesTracking[[#This Row],[CivilWorks_BL]]+t5_MechanicalWorksBL</f>
        <v>44059</v>
      </c>
      <c r="P67" s="10">
        <v>44044.833333333328</v>
      </c>
      <c r="Q67" s="10">
        <f>Table_SiteMilestonesTracking[[#This Row],[MechanicalWorks_BL]]+t6_ElectricalWorksBL</f>
        <v>44068</v>
      </c>
      <c r="R67" s="10">
        <v>44050.833333333328</v>
      </c>
      <c r="S67" s="10">
        <f>Table_SiteMilestonesTracking[[#This Row],[ElectricalWorks_BL]]+t7_ConstructionAcceptanceBL</f>
        <v>44070</v>
      </c>
      <c r="T67" s="10">
        <v>44053.333333333328</v>
      </c>
      <c r="U67" s="10">
        <f>Table_SiteMilestonesTracking[[#This Row],[ConstructionAcceptance_BL]]+t8_ReadyForInstallationBL</f>
        <v>44075</v>
      </c>
      <c r="V67" s="10">
        <v>44058.833333333328</v>
      </c>
      <c r="W67" s="10">
        <f>Table_SiteMilestonesTracking[[#This Row],[ReadyForInstallation_BL]]+t9_SiteInOperationsBL</f>
        <v>44085</v>
      </c>
      <c r="X67" s="10">
        <v>44067.833333333328</v>
      </c>
      <c r="Y67" s="16">
        <f>Table_SiteMilestonesTracking[[#This Row],[SiteInOperations_BL]]-Table_SiteMilestonesTracking[[#This Row],[TechnicalSiteSurvey_BL]]</f>
        <v>72</v>
      </c>
      <c r="Z67" s="16">
        <f>Table_SiteMilestonesTracking[[#This Row],[SiteInOperations_AC]]-Table_SiteMilestonesTracking[[#This Row],[TechnicalSiteSurvey_AC]]</f>
        <v>53.833333333328483</v>
      </c>
      <c r="AA67" s="16">
        <f>Table_SiteMilestonesTracking[[#This Row],[E2E_Site_AC]]-Table_SiteMilestonesTracking[[#This Row],[E2E_Site_BL]]</f>
        <v>-18.166666666671517</v>
      </c>
    </row>
    <row r="68" spans="1:27" x14ac:dyDescent="0.25">
      <c r="A68" t="s">
        <v>133</v>
      </c>
      <c r="B68" t="s">
        <v>6</v>
      </c>
      <c r="C68" t="s">
        <v>10</v>
      </c>
      <c r="D68" t="s">
        <v>16</v>
      </c>
      <c r="E68" t="s">
        <v>21</v>
      </c>
      <c r="G68" s="10">
        <v>44013</v>
      </c>
      <c r="H68" s="10">
        <v>44015</v>
      </c>
      <c r="I68" s="10">
        <f>Table_SiteMilestonesTracking[[#This Row],[TechnicalSiteSurvey_BL]]+t1_SiteSurveyBL+t2_SiteEngineeringDocumentBL</f>
        <v>44031</v>
      </c>
      <c r="J68" s="10">
        <v>44027.166666666664</v>
      </c>
      <c r="K68" s="10">
        <f>Table_SiteMilestonesTracking[[#This Row],[SiteEngineeringDocument_BL]]+t3_SiteConstructionWorkOrderBL</f>
        <v>44033</v>
      </c>
      <c r="L68" s="10">
        <v>44036.666666666664</v>
      </c>
      <c r="M68" s="10">
        <f>Table_SiteMilestonesTracking[[#This Row],[SiteConstructionWorkOrder_BL]]+t4_CivilWorksBL</f>
        <v>44053</v>
      </c>
      <c r="N68" s="10">
        <v>44040.666666666664</v>
      </c>
      <c r="O68" s="10">
        <f>Table_SiteMilestonesTracking[[#This Row],[CivilWorks_BL]]+t5_MechanicalWorksBL</f>
        <v>44059</v>
      </c>
      <c r="P68" s="10">
        <v>44044.833333333328</v>
      </c>
      <c r="Q68" s="10">
        <f>Table_SiteMilestonesTracking[[#This Row],[MechanicalWorks_BL]]+t6_ElectricalWorksBL</f>
        <v>44068</v>
      </c>
      <c r="R68" s="10">
        <v>44051.833333333328</v>
      </c>
      <c r="S68" s="10">
        <f>Table_SiteMilestonesTracking[[#This Row],[ElectricalWorks_BL]]+t7_ConstructionAcceptanceBL</f>
        <v>44070</v>
      </c>
      <c r="T68" s="10">
        <v>44052.333333333328</v>
      </c>
      <c r="U68" s="10">
        <f>Table_SiteMilestonesTracking[[#This Row],[ConstructionAcceptance_BL]]+t8_ReadyForInstallationBL</f>
        <v>44075</v>
      </c>
      <c r="V68" s="10">
        <v>44057.833333333328</v>
      </c>
      <c r="W68" s="10">
        <f>Table_SiteMilestonesTracking[[#This Row],[ReadyForInstallation_BL]]+t9_SiteInOperationsBL</f>
        <v>44085</v>
      </c>
      <c r="X68" s="10">
        <v>44066.833333333328</v>
      </c>
      <c r="Y68" s="16">
        <f>Table_SiteMilestonesTracking[[#This Row],[SiteInOperations_BL]]-Table_SiteMilestonesTracking[[#This Row],[TechnicalSiteSurvey_BL]]</f>
        <v>72</v>
      </c>
      <c r="Z68" s="16">
        <f>Table_SiteMilestonesTracking[[#This Row],[SiteInOperations_AC]]-Table_SiteMilestonesTracking[[#This Row],[TechnicalSiteSurvey_AC]]</f>
        <v>51.833333333328483</v>
      </c>
      <c r="AA68" s="16">
        <f>Table_SiteMilestonesTracking[[#This Row],[E2E_Site_AC]]-Table_SiteMilestonesTracking[[#This Row],[E2E_Site_BL]]</f>
        <v>-20.166666666671517</v>
      </c>
    </row>
    <row r="69" spans="1:27" x14ac:dyDescent="0.25">
      <c r="A69" t="s">
        <v>134</v>
      </c>
      <c r="B69" t="s">
        <v>4</v>
      </c>
      <c r="C69" t="s">
        <v>11</v>
      </c>
      <c r="D69" t="s">
        <v>14</v>
      </c>
      <c r="E69" t="s">
        <v>21</v>
      </c>
      <c r="G69" s="10">
        <v>44013</v>
      </c>
      <c r="H69" s="10">
        <v>44017</v>
      </c>
      <c r="I69" s="10">
        <f>Table_SiteMilestonesTracking[[#This Row],[TechnicalSiteSurvey_BL]]+t1_SiteSurveyBL+t2_SiteEngineeringDocumentBL</f>
        <v>44031</v>
      </c>
      <c r="J69" s="10">
        <v>44025.166666666664</v>
      </c>
      <c r="K69" s="10">
        <f>Table_SiteMilestonesTracking[[#This Row],[SiteEngineeringDocument_BL]]+t3_SiteConstructionWorkOrderBL</f>
        <v>44033</v>
      </c>
      <c r="L69" s="10">
        <v>44035.666666666664</v>
      </c>
      <c r="M69" s="10">
        <f>Table_SiteMilestonesTracking[[#This Row],[SiteConstructionWorkOrder_BL]]+t4_CivilWorksBL</f>
        <v>44053</v>
      </c>
      <c r="N69" s="10">
        <v>44038.666666666664</v>
      </c>
      <c r="O69" s="10">
        <f>Table_SiteMilestonesTracking[[#This Row],[CivilWorks_BL]]+t5_MechanicalWorksBL</f>
        <v>44059</v>
      </c>
      <c r="P69" s="10">
        <v>44044.833333333328</v>
      </c>
      <c r="Q69" s="10">
        <f>Table_SiteMilestonesTracking[[#This Row],[MechanicalWorks_BL]]+t6_ElectricalWorksBL</f>
        <v>44068</v>
      </c>
      <c r="R69" s="10">
        <v>44048.833333333328</v>
      </c>
      <c r="S69" s="10">
        <f>Table_SiteMilestonesTracking[[#This Row],[ElectricalWorks_BL]]+t7_ConstructionAcceptanceBL</f>
        <v>44070</v>
      </c>
      <c r="T69" s="10">
        <v>44053.333333333328</v>
      </c>
      <c r="U69" s="10">
        <f>Table_SiteMilestonesTracking[[#This Row],[ConstructionAcceptance_BL]]+t8_ReadyForInstallationBL</f>
        <v>44075</v>
      </c>
      <c r="V69" s="10">
        <v>44058.833333333328</v>
      </c>
      <c r="W69" s="10">
        <f>Table_SiteMilestonesTracking[[#This Row],[ReadyForInstallation_BL]]+t9_SiteInOperationsBL</f>
        <v>44085</v>
      </c>
      <c r="X69" s="10">
        <v>44063.833333333328</v>
      </c>
      <c r="Y69" s="16">
        <f>Table_SiteMilestonesTracking[[#This Row],[SiteInOperations_BL]]-Table_SiteMilestonesTracking[[#This Row],[TechnicalSiteSurvey_BL]]</f>
        <v>72</v>
      </c>
      <c r="Z69" s="16">
        <f>Table_SiteMilestonesTracking[[#This Row],[SiteInOperations_AC]]-Table_SiteMilestonesTracking[[#This Row],[TechnicalSiteSurvey_AC]]</f>
        <v>46.833333333328483</v>
      </c>
      <c r="AA69" s="16">
        <f>Table_SiteMilestonesTracking[[#This Row],[E2E_Site_AC]]-Table_SiteMilestonesTracking[[#This Row],[E2E_Site_BL]]</f>
        <v>-25.166666666671517</v>
      </c>
    </row>
    <row r="70" spans="1:27" x14ac:dyDescent="0.25">
      <c r="A70" t="s">
        <v>135</v>
      </c>
      <c r="B70" t="s">
        <v>4</v>
      </c>
      <c r="C70" t="s">
        <v>12</v>
      </c>
      <c r="D70" t="s">
        <v>15</v>
      </c>
      <c r="E70" t="s">
        <v>19</v>
      </c>
      <c r="G70" s="10">
        <v>44020</v>
      </c>
      <c r="H70" s="10">
        <v>44021</v>
      </c>
      <c r="I70" s="10">
        <f>Table_SiteMilestonesTracking[[#This Row],[TechnicalSiteSurvey_BL]]+t1_SiteSurveyBL+t2_SiteEngineeringDocumentBL</f>
        <v>44038</v>
      </c>
      <c r="J70" s="10">
        <v>44035.166666666664</v>
      </c>
      <c r="K70" s="10">
        <f>Table_SiteMilestonesTracking[[#This Row],[SiteEngineeringDocument_BL]]+t3_SiteConstructionWorkOrderBL</f>
        <v>44040</v>
      </c>
      <c r="L70" s="10">
        <v>44040.666666666664</v>
      </c>
      <c r="M70" s="10">
        <f>Table_SiteMilestonesTracking[[#This Row],[SiteConstructionWorkOrder_BL]]+t4_CivilWorksBL</f>
        <v>44060</v>
      </c>
      <c r="N70" s="10">
        <v>44047.666666666664</v>
      </c>
      <c r="O70" s="10">
        <f>Table_SiteMilestonesTracking[[#This Row],[CivilWorks_BL]]+t5_MechanicalWorksBL</f>
        <v>44066</v>
      </c>
      <c r="P70" s="10">
        <v>44051.833333333328</v>
      </c>
      <c r="Q70" s="10">
        <f>Table_SiteMilestonesTracking[[#This Row],[MechanicalWorks_BL]]+t6_ElectricalWorksBL</f>
        <v>44075</v>
      </c>
      <c r="R70" s="10">
        <v>44060.833333333328</v>
      </c>
      <c r="S70" s="10">
        <f>Table_SiteMilestonesTracking[[#This Row],[ElectricalWorks_BL]]+t7_ConstructionAcceptanceBL</f>
        <v>44077</v>
      </c>
      <c r="T70" s="10">
        <v>44061.333333333328</v>
      </c>
      <c r="U70" s="10">
        <f>Table_SiteMilestonesTracking[[#This Row],[ConstructionAcceptance_BL]]+t8_ReadyForInstallationBL</f>
        <v>44082</v>
      </c>
      <c r="V70" s="10">
        <v>44065.833333333328</v>
      </c>
      <c r="W70" s="10">
        <f>Table_SiteMilestonesTracking[[#This Row],[ReadyForInstallation_BL]]+t9_SiteInOperationsBL</f>
        <v>44092</v>
      </c>
      <c r="X70" s="10">
        <v>44073.833333333328</v>
      </c>
      <c r="Y70" s="16">
        <f>Table_SiteMilestonesTracking[[#This Row],[SiteInOperations_BL]]-Table_SiteMilestonesTracking[[#This Row],[TechnicalSiteSurvey_BL]]</f>
        <v>72</v>
      </c>
      <c r="Z70" s="16">
        <f>Table_SiteMilestonesTracking[[#This Row],[SiteInOperations_AC]]-Table_SiteMilestonesTracking[[#This Row],[TechnicalSiteSurvey_AC]]</f>
        <v>52.833333333328483</v>
      </c>
      <c r="AA70" s="16">
        <f>Table_SiteMilestonesTracking[[#This Row],[E2E_Site_AC]]-Table_SiteMilestonesTracking[[#This Row],[E2E_Site_BL]]</f>
        <v>-19.166666666671517</v>
      </c>
    </row>
    <row r="71" spans="1:27" x14ac:dyDescent="0.25">
      <c r="A71" t="s">
        <v>136</v>
      </c>
      <c r="B71" t="s">
        <v>5</v>
      </c>
      <c r="C71" t="s">
        <v>13</v>
      </c>
      <c r="D71" t="s">
        <v>16</v>
      </c>
      <c r="E71" t="s">
        <v>20</v>
      </c>
      <c r="G71" s="10">
        <v>44020</v>
      </c>
      <c r="H71" s="10">
        <v>44021</v>
      </c>
      <c r="I71" s="10">
        <f>Table_SiteMilestonesTracking[[#This Row],[TechnicalSiteSurvey_BL]]+t1_SiteSurveyBL+t2_SiteEngineeringDocumentBL</f>
        <v>44038</v>
      </c>
      <c r="J71" s="10">
        <v>44033.166666666664</v>
      </c>
      <c r="K71" s="10">
        <f>Table_SiteMilestonesTracking[[#This Row],[SiteEngineeringDocument_BL]]+t3_SiteConstructionWorkOrderBL</f>
        <v>44040</v>
      </c>
      <c r="L71" s="10">
        <v>44040.666666666664</v>
      </c>
      <c r="M71" s="10">
        <f>Table_SiteMilestonesTracking[[#This Row],[SiteConstructionWorkOrder_BL]]+t4_CivilWorksBL</f>
        <v>44060</v>
      </c>
      <c r="N71" s="10">
        <v>44049.666666666664</v>
      </c>
      <c r="O71" s="10">
        <f>Table_SiteMilestonesTracking[[#This Row],[CivilWorks_BL]]+t5_MechanicalWorksBL</f>
        <v>44066</v>
      </c>
      <c r="P71" s="10">
        <v>44055.833333333328</v>
      </c>
      <c r="Q71" s="10">
        <f>Table_SiteMilestonesTracking[[#This Row],[MechanicalWorks_BL]]+t6_ElectricalWorksBL</f>
        <v>44075</v>
      </c>
      <c r="R71" s="10">
        <v>44061.833333333328</v>
      </c>
      <c r="S71" s="10">
        <f>Table_SiteMilestonesTracking[[#This Row],[ElectricalWorks_BL]]+t7_ConstructionAcceptanceBL</f>
        <v>44077</v>
      </c>
      <c r="T71" s="10">
        <v>44063.333333333328</v>
      </c>
      <c r="U71" s="10">
        <f>Table_SiteMilestonesTracking[[#This Row],[ConstructionAcceptance_BL]]+t8_ReadyForInstallationBL</f>
        <v>44082</v>
      </c>
      <c r="V71" s="10">
        <v>44061.833333333328</v>
      </c>
      <c r="W71" s="10">
        <f>Table_SiteMilestonesTracking[[#This Row],[ReadyForInstallation_BL]]+t9_SiteInOperationsBL</f>
        <v>44092</v>
      </c>
      <c r="X71" s="10">
        <v>44074.833333333328</v>
      </c>
      <c r="Y71" s="16">
        <f>Table_SiteMilestonesTracking[[#This Row],[SiteInOperations_BL]]-Table_SiteMilestonesTracking[[#This Row],[TechnicalSiteSurvey_BL]]</f>
        <v>72</v>
      </c>
      <c r="Z71" s="16">
        <f>Table_SiteMilestonesTracking[[#This Row],[SiteInOperations_AC]]-Table_SiteMilestonesTracking[[#This Row],[TechnicalSiteSurvey_AC]]</f>
        <v>53.833333333328483</v>
      </c>
      <c r="AA71" s="16">
        <f>Table_SiteMilestonesTracking[[#This Row],[E2E_Site_AC]]-Table_SiteMilestonesTracking[[#This Row],[E2E_Site_BL]]</f>
        <v>-18.166666666671517</v>
      </c>
    </row>
    <row r="72" spans="1:27" x14ac:dyDescent="0.25">
      <c r="A72" t="s">
        <v>137</v>
      </c>
      <c r="B72" t="s">
        <v>5</v>
      </c>
      <c r="C72" t="s">
        <v>8</v>
      </c>
      <c r="D72" t="s">
        <v>14</v>
      </c>
      <c r="E72" t="s">
        <v>21</v>
      </c>
      <c r="G72" s="10">
        <v>44020</v>
      </c>
      <c r="H72" s="10">
        <v>44023</v>
      </c>
      <c r="I72" s="10">
        <f>Table_SiteMilestonesTracking[[#This Row],[TechnicalSiteSurvey_BL]]+t1_SiteSurveyBL+t2_SiteEngineeringDocumentBL</f>
        <v>44038</v>
      </c>
      <c r="J72" s="10">
        <v>44036.166666666664</v>
      </c>
      <c r="K72" s="10">
        <f>Table_SiteMilestonesTracking[[#This Row],[SiteEngineeringDocument_BL]]+t3_SiteConstructionWorkOrderBL</f>
        <v>44040</v>
      </c>
      <c r="L72" s="10">
        <v>44040.666666666664</v>
      </c>
      <c r="M72" s="10">
        <f>Table_SiteMilestonesTracking[[#This Row],[SiteConstructionWorkOrder_BL]]+t4_CivilWorksBL</f>
        <v>44060</v>
      </c>
      <c r="N72" s="10">
        <v>44049.666666666664</v>
      </c>
      <c r="O72" s="10">
        <f>Table_SiteMilestonesTracking[[#This Row],[CivilWorks_BL]]+t5_MechanicalWorksBL</f>
        <v>44066</v>
      </c>
      <c r="P72" s="10">
        <v>44051.833333333328</v>
      </c>
      <c r="Q72" s="10">
        <f>Table_SiteMilestonesTracking[[#This Row],[MechanicalWorks_BL]]+t6_ElectricalWorksBL</f>
        <v>44075</v>
      </c>
      <c r="R72" s="10">
        <v>44057.833333333328</v>
      </c>
      <c r="S72" s="10">
        <f>Table_SiteMilestonesTracking[[#This Row],[ElectricalWorks_BL]]+t7_ConstructionAcceptanceBL</f>
        <v>44077</v>
      </c>
      <c r="T72" s="10">
        <v>44060.333333333328</v>
      </c>
      <c r="U72" s="10">
        <f>Table_SiteMilestonesTracking[[#This Row],[ConstructionAcceptance_BL]]+t8_ReadyForInstallationBL</f>
        <v>44082</v>
      </c>
      <c r="V72" s="10">
        <v>44062.833333333328</v>
      </c>
      <c r="W72" s="10">
        <f>Table_SiteMilestonesTracking[[#This Row],[ReadyForInstallation_BL]]+t9_SiteInOperationsBL</f>
        <v>44092</v>
      </c>
      <c r="X72" s="10">
        <v>44073.833333333328</v>
      </c>
      <c r="Y72" s="16">
        <f>Table_SiteMilestonesTracking[[#This Row],[SiteInOperations_BL]]-Table_SiteMilestonesTracking[[#This Row],[TechnicalSiteSurvey_BL]]</f>
        <v>72</v>
      </c>
      <c r="Z72" s="16">
        <f>Table_SiteMilestonesTracking[[#This Row],[SiteInOperations_AC]]-Table_SiteMilestonesTracking[[#This Row],[TechnicalSiteSurvey_AC]]</f>
        <v>50.833333333328483</v>
      </c>
      <c r="AA72" s="16">
        <f>Table_SiteMilestonesTracking[[#This Row],[E2E_Site_AC]]-Table_SiteMilestonesTracking[[#This Row],[E2E_Site_BL]]</f>
        <v>-21.166666666671517</v>
      </c>
    </row>
    <row r="73" spans="1:27" x14ac:dyDescent="0.25">
      <c r="A73" t="s">
        <v>138</v>
      </c>
      <c r="B73" t="s">
        <v>6</v>
      </c>
      <c r="C73" t="s">
        <v>9</v>
      </c>
      <c r="D73" t="s">
        <v>15</v>
      </c>
      <c r="E73" t="s">
        <v>21</v>
      </c>
      <c r="G73" s="10">
        <v>44020</v>
      </c>
      <c r="H73" s="10">
        <v>44021</v>
      </c>
      <c r="I73" s="10">
        <f>Table_SiteMilestonesTracking[[#This Row],[TechnicalSiteSurvey_BL]]+t1_SiteSurveyBL+t2_SiteEngineeringDocumentBL</f>
        <v>44038</v>
      </c>
      <c r="J73" s="10">
        <v>44032.166666666664</v>
      </c>
      <c r="K73" s="10">
        <f>Table_SiteMilestonesTracking[[#This Row],[SiteEngineeringDocument_BL]]+t3_SiteConstructionWorkOrderBL</f>
        <v>44040</v>
      </c>
      <c r="L73" s="10">
        <v>44040.666666666664</v>
      </c>
      <c r="M73" s="10">
        <f>Table_SiteMilestonesTracking[[#This Row],[SiteConstructionWorkOrder_BL]]+t4_CivilWorksBL</f>
        <v>44060</v>
      </c>
      <c r="N73" s="10">
        <v>44046.666666666664</v>
      </c>
      <c r="O73" s="10">
        <f>Table_SiteMilestonesTracking[[#This Row],[CivilWorks_BL]]+t5_MechanicalWorksBL</f>
        <v>44066</v>
      </c>
      <c r="P73" s="10">
        <v>44053.833333333328</v>
      </c>
      <c r="Q73" s="10">
        <f>Table_SiteMilestonesTracking[[#This Row],[MechanicalWorks_BL]]+t6_ElectricalWorksBL</f>
        <v>44075</v>
      </c>
      <c r="R73" s="10">
        <v>44055.833333333328</v>
      </c>
      <c r="S73" s="10">
        <f>Table_SiteMilestonesTracking[[#This Row],[ElectricalWorks_BL]]+t7_ConstructionAcceptanceBL</f>
        <v>44077</v>
      </c>
      <c r="T73" s="10">
        <v>44061.333333333328</v>
      </c>
      <c r="U73" s="10">
        <f>Table_SiteMilestonesTracking[[#This Row],[ConstructionAcceptance_BL]]+t8_ReadyForInstallationBL</f>
        <v>44082</v>
      </c>
      <c r="V73" s="10">
        <v>44064.833333333328</v>
      </c>
      <c r="W73" s="10">
        <f>Table_SiteMilestonesTracking[[#This Row],[ReadyForInstallation_BL]]+t9_SiteInOperationsBL</f>
        <v>44092</v>
      </c>
      <c r="X73" s="10">
        <v>44069.833333333328</v>
      </c>
      <c r="Y73" s="16">
        <f>Table_SiteMilestonesTracking[[#This Row],[SiteInOperations_BL]]-Table_SiteMilestonesTracking[[#This Row],[TechnicalSiteSurvey_BL]]</f>
        <v>72</v>
      </c>
      <c r="Z73" s="16">
        <f>Table_SiteMilestonesTracking[[#This Row],[SiteInOperations_AC]]-Table_SiteMilestonesTracking[[#This Row],[TechnicalSiteSurvey_AC]]</f>
        <v>48.833333333328483</v>
      </c>
      <c r="AA73" s="16">
        <f>Table_SiteMilestonesTracking[[#This Row],[E2E_Site_AC]]-Table_SiteMilestonesTracking[[#This Row],[E2E_Site_BL]]</f>
        <v>-23.166666666671517</v>
      </c>
    </row>
    <row r="74" spans="1:27" x14ac:dyDescent="0.25">
      <c r="A74" t="s">
        <v>139</v>
      </c>
      <c r="B74" t="s">
        <v>6</v>
      </c>
      <c r="C74" t="s">
        <v>10</v>
      </c>
      <c r="D74" t="s">
        <v>16</v>
      </c>
      <c r="E74" t="s">
        <v>22</v>
      </c>
      <c r="G74" s="10">
        <v>44020</v>
      </c>
      <c r="H74" s="10">
        <v>44022</v>
      </c>
      <c r="I74" s="10">
        <f>Table_SiteMilestonesTracking[[#This Row],[TechnicalSiteSurvey_BL]]+t1_SiteSurveyBL+t2_SiteEngineeringDocumentBL</f>
        <v>44038</v>
      </c>
      <c r="J74" s="10">
        <v>44034.166666666664</v>
      </c>
      <c r="K74" s="10">
        <f>Table_SiteMilestonesTracking[[#This Row],[SiteEngineeringDocument_BL]]+t3_SiteConstructionWorkOrderBL</f>
        <v>44040</v>
      </c>
      <c r="L74" s="10">
        <v>44042.666666666664</v>
      </c>
      <c r="M74" s="10">
        <f>Table_SiteMilestonesTracking[[#This Row],[SiteConstructionWorkOrder_BL]]+t4_CivilWorksBL</f>
        <v>44060</v>
      </c>
      <c r="N74" s="10">
        <v>44048.666666666664</v>
      </c>
      <c r="O74" s="10">
        <f>Table_SiteMilestonesTracking[[#This Row],[CivilWorks_BL]]+t5_MechanicalWorksBL</f>
        <v>44066</v>
      </c>
      <c r="P74" s="10">
        <v>44052.833333333328</v>
      </c>
      <c r="Q74" s="10">
        <f>Table_SiteMilestonesTracking[[#This Row],[MechanicalWorks_BL]]+t6_ElectricalWorksBL</f>
        <v>44075</v>
      </c>
      <c r="R74" s="10">
        <v>44056.833333333328</v>
      </c>
      <c r="S74" s="10">
        <f>Table_SiteMilestonesTracking[[#This Row],[ElectricalWorks_BL]]+t7_ConstructionAcceptanceBL</f>
        <v>44077</v>
      </c>
      <c r="T74" s="10">
        <v>44058.333333333328</v>
      </c>
      <c r="U74" s="10">
        <f>Table_SiteMilestonesTracking[[#This Row],[ConstructionAcceptance_BL]]+t8_ReadyForInstallationBL</f>
        <v>44082</v>
      </c>
      <c r="V74" s="10">
        <v>44061.833333333328</v>
      </c>
      <c r="W74" s="10">
        <f>Table_SiteMilestonesTracking[[#This Row],[ReadyForInstallation_BL]]+t9_SiteInOperationsBL</f>
        <v>44092</v>
      </c>
      <c r="X74" s="10">
        <v>44071.833333333328</v>
      </c>
      <c r="Y74" s="16">
        <f>Table_SiteMilestonesTracking[[#This Row],[SiteInOperations_BL]]-Table_SiteMilestonesTracking[[#This Row],[TechnicalSiteSurvey_BL]]</f>
        <v>72</v>
      </c>
      <c r="Z74" s="16">
        <f>Table_SiteMilestonesTracking[[#This Row],[SiteInOperations_AC]]-Table_SiteMilestonesTracking[[#This Row],[TechnicalSiteSurvey_AC]]</f>
        <v>49.833333333328483</v>
      </c>
      <c r="AA74" s="16">
        <f>Table_SiteMilestonesTracking[[#This Row],[E2E_Site_AC]]-Table_SiteMilestonesTracking[[#This Row],[E2E_Site_BL]]</f>
        <v>-22.166666666671517</v>
      </c>
    </row>
    <row r="75" spans="1:27" x14ac:dyDescent="0.25">
      <c r="A75" t="s">
        <v>140</v>
      </c>
      <c r="B75" t="s">
        <v>4</v>
      </c>
      <c r="C75" t="s">
        <v>11</v>
      </c>
      <c r="D75" t="s">
        <v>14</v>
      </c>
      <c r="E75" t="s">
        <v>19</v>
      </c>
      <c r="G75" s="10">
        <v>44020</v>
      </c>
      <c r="H75" s="10">
        <v>44024</v>
      </c>
      <c r="I75" s="10">
        <f>Table_SiteMilestonesTracking[[#This Row],[TechnicalSiteSurvey_BL]]+t1_SiteSurveyBL+t2_SiteEngineeringDocumentBL</f>
        <v>44038</v>
      </c>
      <c r="J75" s="10">
        <v>44035.166666666664</v>
      </c>
      <c r="K75" s="10">
        <f>Table_SiteMilestonesTracking[[#This Row],[SiteEngineeringDocument_BL]]+t3_SiteConstructionWorkOrderBL</f>
        <v>44040</v>
      </c>
      <c r="L75" s="10">
        <v>44041.666666666664</v>
      </c>
      <c r="M75" s="10">
        <f>Table_SiteMilestonesTracking[[#This Row],[SiteConstructionWorkOrder_BL]]+t4_CivilWorksBL</f>
        <v>44060</v>
      </c>
      <c r="N75" s="10">
        <v>44048.666666666664</v>
      </c>
      <c r="O75" s="10">
        <f>Table_SiteMilestonesTracking[[#This Row],[CivilWorks_BL]]+t5_MechanicalWorksBL</f>
        <v>44066</v>
      </c>
      <c r="P75" s="10">
        <v>44054.833333333328</v>
      </c>
      <c r="Q75" s="10">
        <f>Table_SiteMilestonesTracking[[#This Row],[MechanicalWorks_BL]]+t6_ElectricalWorksBL</f>
        <v>44075</v>
      </c>
      <c r="R75" s="10">
        <v>44056.833333333328</v>
      </c>
      <c r="S75" s="10">
        <f>Table_SiteMilestonesTracking[[#This Row],[ElectricalWorks_BL]]+t7_ConstructionAcceptanceBL</f>
        <v>44077</v>
      </c>
      <c r="T75" s="10">
        <v>44058.333333333328</v>
      </c>
      <c r="U75" s="10">
        <f>Table_SiteMilestonesTracking[[#This Row],[ConstructionAcceptance_BL]]+t8_ReadyForInstallationBL</f>
        <v>44082</v>
      </c>
      <c r="V75" s="10">
        <v>44061.833333333328</v>
      </c>
      <c r="W75" s="10">
        <f>Table_SiteMilestonesTracking[[#This Row],[ReadyForInstallation_BL]]+t9_SiteInOperationsBL</f>
        <v>44092</v>
      </c>
      <c r="X75" s="10">
        <v>44071.833333333328</v>
      </c>
      <c r="Y75" s="16">
        <f>Table_SiteMilestonesTracking[[#This Row],[SiteInOperations_BL]]-Table_SiteMilestonesTracking[[#This Row],[TechnicalSiteSurvey_BL]]</f>
        <v>72</v>
      </c>
      <c r="Z75" s="16">
        <f>Table_SiteMilestonesTracking[[#This Row],[SiteInOperations_AC]]-Table_SiteMilestonesTracking[[#This Row],[TechnicalSiteSurvey_AC]]</f>
        <v>47.833333333328483</v>
      </c>
      <c r="AA75" s="16">
        <f>Table_SiteMilestonesTracking[[#This Row],[E2E_Site_AC]]-Table_SiteMilestonesTracking[[#This Row],[E2E_Site_BL]]</f>
        <v>-24.166666666671517</v>
      </c>
    </row>
    <row r="76" spans="1:27" x14ac:dyDescent="0.25">
      <c r="A76" t="s">
        <v>141</v>
      </c>
      <c r="B76" t="s">
        <v>4</v>
      </c>
      <c r="C76" t="s">
        <v>12</v>
      </c>
      <c r="D76" t="s">
        <v>15</v>
      </c>
      <c r="E76" t="s">
        <v>20</v>
      </c>
      <c r="G76" s="10">
        <v>44020</v>
      </c>
      <c r="H76" s="10">
        <v>44023</v>
      </c>
      <c r="I76" s="10">
        <f>Table_SiteMilestonesTracking[[#This Row],[TechnicalSiteSurvey_BL]]+t1_SiteSurveyBL+t2_SiteEngineeringDocumentBL</f>
        <v>44038</v>
      </c>
      <c r="J76" s="10">
        <v>44035.166666666664</v>
      </c>
      <c r="K76" s="10">
        <f>Table_SiteMilestonesTracking[[#This Row],[SiteEngineeringDocument_BL]]+t3_SiteConstructionWorkOrderBL</f>
        <v>44040</v>
      </c>
      <c r="L76" s="10">
        <v>44039.666666666664</v>
      </c>
      <c r="M76" s="10">
        <f>Table_SiteMilestonesTracking[[#This Row],[SiteConstructionWorkOrder_BL]]+t4_CivilWorksBL</f>
        <v>44060</v>
      </c>
      <c r="N76" s="10">
        <v>44047.666666666664</v>
      </c>
      <c r="O76" s="10">
        <f>Table_SiteMilestonesTracking[[#This Row],[CivilWorks_BL]]+t5_MechanicalWorksBL</f>
        <v>44066</v>
      </c>
      <c r="P76" s="10">
        <v>44053.833333333328</v>
      </c>
      <c r="Q76" s="10">
        <f>Table_SiteMilestonesTracking[[#This Row],[MechanicalWorks_BL]]+t6_ElectricalWorksBL</f>
        <v>44075</v>
      </c>
      <c r="R76" s="10">
        <v>44059.833333333328</v>
      </c>
      <c r="S76" s="10">
        <f>Table_SiteMilestonesTracking[[#This Row],[ElectricalWorks_BL]]+t7_ConstructionAcceptanceBL</f>
        <v>44077</v>
      </c>
      <c r="T76" s="10">
        <v>44061.333333333328</v>
      </c>
      <c r="U76" s="10">
        <f>Table_SiteMilestonesTracking[[#This Row],[ConstructionAcceptance_BL]]+t8_ReadyForInstallationBL</f>
        <v>44082</v>
      </c>
      <c r="V76" s="10">
        <v>44062.833333333328</v>
      </c>
      <c r="W76" s="10">
        <f>Table_SiteMilestonesTracking[[#This Row],[ReadyForInstallation_BL]]+t9_SiteInOperationsBL</f>
        <v>44092</v>
      </c>
      <c r="X76" s="10">
        <v>44069.833333333328</v>
      </c>
      <c r="Y76" s="16">
        <f>Table_SiteMilestonesTracking[[#This Row],[SiteInOperations_BL]]-Table_SiteMilestonesTracking[[#This Row],[TechnicalSiteSurvey_BL]]</f>
        <v>72</v>
      </c>
      <c r="Z76" s="16">
        <f>Table_SiteMilestonesTracking[[#This Row],[SiteInOperations_AC]]-Table_SiteMilestonesTracking[[#This Row],[TechnicalSiteSurvey_AC]]</f>
        <v>46.833333333328483</v>
      </c>
      <c r="AA76" s="16">
        <f>Table_SiteMilestonesTracking[[#This Row],[E2E_Site_AC]]-Table_SiteMilestonesTracking[[#This Row],[E2E_Site_BL]]</f>
        <v>-25.166666666671517</v>
      </c>
    </row>
    <row r="77" spans="1:27" x14ac:dyDescent="0.25">
      <c r="A77" t="s">
        <v>142</v>
      </c>
      <c r="B77" t="s">
        <v>5</v>
      </c>
      <c r="C77" t="s">
        <v>13</v>
      </c>
      <c r="D77" t="s">
        <v>16</v>
      </c>
      <c r="E77" t="s">
        <v>21</v>
      </c>
      <c r="G77" s="10">
        <v>44020</v>
      </c>
      <c r="H77" s="10">
        <v>44021</v>
      </c>
      <c r="I77" s="10">
        <f>Table_SiteMilestonesTracking[[#This Row],[TechnicalSiteSurvey_BL]]+t1_SiteSurveyBL+t2_SiteEngineeringDocumentBL</f>
        <v>44038</v>
      </c>
      <c r="J77" s="10">
        <v>44032.166666666664</v>
      </c>
      <c r="K77" s="10">
        <f>Table_SiteMilestonesTracking[[#This Row],[SiteEngineeringDocument_BL]]+t3_SiteConstructionWorkOrderBL</f>
        <v>44040</v>
      </c>
      <c r="L77" s="10">
        <v>44041.666666666664</v>
      </c>
      <c r="M77" s="10">
        <f>Table_SiteMilestonesTracking[[#This Row],[SiteConstructionWorkOrder_BL]]+t4_CivilWorksBL</f>
        <v>44060</v>
      </c>
      <c r="N77" s="10">
        <v>44046.666666666664</v>
      </c>
      <c r="O77" s="10">
        <f>Table_SiteMilestonesTracking[[#This Row],[CivilWorks_BL]]+t5_MechanicalWorksBL</f>
        <v>44066</v>
      </c>
      <c r="P77" s="10">
        <v>44054.833333333328</v>
      </c>
      <c r="Q77" s="10">
        <f>Table_SiteMilestonesTracking[[#This Row],[MechanicalWorks_BL]]+t6_ElectricalWorksBL</f>
        <v>44075</v>
      </c>
      <c r="R77" s="10">
        <v>44055.833333333328</v>
      </c>
      <c r="S77" s="10">
        <f>Table_SiteMilestonesTracking[[#This Row],[ElectricalWorks_BL]]+t7_ConstructionAcceptanceBL</f>
        <v>44077</v>
      </c>
      <c r="T77" s="10">
        <v>44062.333333333328</v>
      </c>
      <c r="U77" s="10">
        <f>Table_SiteMilestonesTracking[[#This Row],[ConstructionAcceptance_BL]]+t8_ReadyForInstallationBL</f>
        <v>44082</v>
      </c>
      <c r="V77" s="10">
        <v>44066.833333333328</v>
      </c>
      <c r="W77" s="10">
        <f>Table_SiteMilestonesTracking[[#This Row],[ReadyForInstallation_BL]]+t9_SiteInOperationsBL</f>
        <v>44092</v>
      </c>
      <c r="X77" s="10">
        <v>44071.833333333328</v>
      </c>
      <c r="Y77" s="16">
        <f>Table_SiteMilestonesTracking[[#This Row],[SiteInOperations_BL]]-Table_SiteMilestonesTracking[[#This Row],[TechnicalSiteSurvey_BL]]</f>
        <v>72</v>
      </c>
      <c r="Z77" s="16">
        <f>Table_SiteMilestonesTracking[[#This Row],[SiteInOperations_AC]]-Table_SiteMilestonesTracking[[#This Row],[TechnicalSiteSurvey_AC]]</f>
        <v>50.833333333328483</v>
      </c>
      <c r="AA77" s="16">
        <f>Table_SiteMilestonesTracking[[#This Row],[E2E_Site_AC]]-Table_SiteMilestonesTracking[[#This Row],[E2E_Site_BL]]</f>
        <v>-21.166666666671517</v>
      </c>
    </row>
    <row r="78" spans="1:27" x14ac:dyDescent="0.25">
      <c r="A78" t="s">
        <v>143</v>
      </c>
      <c r="B78" t="s">
        <v>5</v>
      </c>
      <c r="C78" t="s">
        <v>8</v>
      </c>
      <c r="D78" t="s">
        <v>14</v>
      </c>
      <c r="E78" t="s">
        <v>21</v>
      </c>
      <c r="G78" s="10">
        <v>44020</v>
      </c>
      <c r="H78" s="10">
        <v>44022</v>
      </c>
      <c r="I78" s="10">
        <f>Table_SiteMilestonesTracking[[#This Row],[TechnicalSiteSurvey_BL]]+t1_SiteSurveyBL+t2_SiteEngineeringDocumentBL</f>
        <v>44038</v>
      </c>
      <c r="J78" s="10">
        <v>44033.166666666664</v>
      </c>
      <c r="K78" s="10">
        <f>Table_SiteMilestonesTracking[[#This Row],[SiteEngineeringDocument_BL]]+t3_SiteConstructionWorkOrderBL</f>
        <v>44040</v>
      </c>
      <c r="L78" s="10">
        <v>44044.666666666664</v>
      </c>
      <c r="M78" s="10">
        <f>Table_SiteMilestonesTracking[[#This Row],[SiteConstructionWorkOrder_BL]]+t4_CivilWorksBL</f>
        <v>44060</v>
      </c>
      <c r="N78" s="10">
        <v>44047.666666666664</v>
      </c>
      <c r="O78" s="10">
        <f>Table_SiteMilestonesTracking[[#This Row],[CivilWorks_BL]]+t5_MechanicalWorksBL</f>
        <v>44066</v>
      </c>
      <c r="P78" s="10">
        <v>44052.833333333328</v>
      </c>
      <c r="Q78" s="10">
        <f>Table_SiteMilestonesTracking[[#This Row],[MechanicalWorks_BL]]+t6_ElectricalWorksBL</f>
        <v>44075</v>
      </c>
      <c r="R78" s="10">
        <v>44060.833333333328</v>
      </c>
      <c r="S78" s="10">
        <f>Table_SiteMilestonesTracking[[#This Row],[ElectricalWorks_BL]]+t7_ConstructionAcceptanceBL</f>
        <v>44077</v>
      </c>
      <c r="T78" s="10">
        <v>44058.333333333328</v>
      </c>
      <c r="U78" s="10">
        <f>Table_SiteMilestonesTracking[[#This Row],[ConstructionAcceptance_BL]]+t8_ReadyForInstallationBL</f>
        <v>44082</v>
      </c>
      <c r="V78" s="10">
        <v>44066.833333333328</v>
      </c>
      <c r="W78" s="10">
        <f>Table_SiteMilestonesTracking[[#This Row],[ReadyForInstallation_BL]]+t9_SiteInOperationsBL</f>
        <v>44092</v>
      </c>
      <c r="X78" s="10">
        <v>44072.833333333328</v>
      </c>
      <c r="Y78" s="16">
        <f>Table_SiteMilestonesTracking[[#This Row],[SiteInOperations_BL]]-Table_SiteMilestonesTracking[[#This Row],[TechnicalSiteSurvey_BL]]</f>
        <v>72</v>
      </c>
      <c r="Z78" s="16">
        <f>Table_SiteMilestonesTracking[[#This Row],[SiteInOperations_AC]]-Table_SiteMilestonesTracking[[#This Row],[TechnicalSiteSurvey_AC]]</f>
        <v>50.833333333328483</v>
      </c>
      <c r="AA78" s="16">
        <f>Table_SiteMilestonesTracking[[#This Row],[E2E_Site_AC]]-Table_SiteMilestonesTracking[[#This Row],[E2E_Site_BL]]</f>
        <v>-21.166666666671517</v>
      </c>
    </row>
    <row r="79" spans="1:27" x14ac:dyDescent="0.25">
      <c r="A79" t="s">
        <v>144</v>
      </c>
      <c r="B79" t="s">
        <v>6</v>
      </c>
      <c r="C79" t="s">
        <v>9</v>
      </c>
      <c r="D79" t="s">
        <v>15</v>
      </c>
      <c r="E79" t="s">
        <v>20</v>
      </c>
      <c r="G79" s="10">
        <v>44020</v>
      </c>
      <c r="H79" s="10">
        <v>44022</v>
      </c>
      <c r="I79" s="10">
        <f>Table_SiteMilestonesTracking[[#This Row],[TechnicalSiteSurvey_BL]]+t1_SiteSurveyBL+t2_SiteEngineeringDocumentBL</f>
        <v>44038</v>
      </c>
      <c r="J79" s="10">
        <v>44032.166666666664</v>
      </c>
      <c r="K79" s="10">
        <f>Table_SiteMilestonesTracking[[#This Row],[SiteEngineeringDocument_BL]]+t3_SiteConstructionWorkOrderBL</f>
        <v>44040</v>
      </c>
      <c r="L79" s="10">
        <v>44041.666666666664</v>
      </c>
      <c r="M79" s="10">
        <f>Table_SiteMilestonesTracking[[#This Row],[SiteConstructionWorkOrder_BL]]+t4_CivilWorksBL</f>
        <v>44060</v>
      </c>
      <c r="N79" s="10">
        <v>44044.666666666664</v>
      </c>
      <c r="O79" s="10">
        <f>Table_SiteMilestonesTracking[[#This Row],[CivilWorks_BL]]+t5_MechanicalWorksBL</f>
        <v>44066</v>
      </c>
      <c r="P79" s="10">
        <v>44054.833333333328</v>
      </c>
      <c r="Q79" s="10">
        <f>Table_SiteMilestonesTracking[[#This Row],[MechanicalWorks_BL]]+t6_ElectricalWorksBL</f>
        <v>44075</v>
      </c>
      <c r="R79" s="10">
        <v>44055.833333333328</v>
      </c>
      <c r="S79" s="10">
        <f>Table_SiteMilestonesTracking[[#This Row],[ElectricalWorks_BL]]+t7_ConstructionAcceptanceBL</f>
        <v>44077</v>
      </c>
      <c r="T79" s="10">
        <v>44059.333333333328</v>
      </c>
      <c r="U79" s="10">
        <f>Table_SiteMilestonesTracking[[#This Row],[ConstructionAcceptance_BL]]+t8_ReadyForInstallationBL</f>
        <v>44082</v>
      </c>
      <c r="V79" s="10">
        <v>44064.833333333328</v>
      </c>
      <c r="W79" s="10">
        <f>Table_SiteMilestonesTracking[[#This Row],[ReadyForInstallation_BL]]+t9_SiteInOperationsBL</f>
        <v>44092</v>
      </c>
      <c r="X79" s="10">
        <v>44073.833333333328</v>
      </c>
      <c r="Y79" s="16">
        <f>Table_SiteMilestonesTracking[[#This Row],[SiteInOperations_BL]]-Table_SiteMilestonesTracking[[#This Row],[TechnicalSiteSurvey_BL]]</f>
        <v>72</v>
      </c>
      <c r="Z79" s="16">
        <f>Table_SiteMilestonesTracking[[#This Row],[SiteInOperations_AC]]-Table_SiteMilestonesTracking[[#This Row],[TechnicalSiteSurvey_AC]]</f>
        <v>51.833333333328483</v>
      </c>
      <c r="AA79" s="16">
        <f>Table_SiteMilestonesTracking[[#This Row],[E2E_Site_AC]]-Table_SiteMilestonesTracking[[#This Row],[E2E_Site_BL]]</f>
        <v>-20.166666666671517</v>
      </c>
    </row>
    <row r="80" spans="1:27" x14ac:dyDescent="0.25">
      <c r="A80" t="s">
        <v>145</v>
      </c>
      <c r="B80" t="s">
        <v>6</v>
      </c>
      <c r="C80" t="s">
        <v>10</v>
      </c>
      <c r="D80" t="s">
        <v>16</v>
      </c>
      <c r="E80" t="s">
        <v>21</v>
      </c>
      <c r="G80" s="10">
        <v>44020</v>
      </c>
      <c r="H80" s="10">
        <v>44022</v>
      </c>
      <c r="I80" s="10">
        <f>Table_SiteMilestonesTracking[[#This Row],[TechnicalSiteSurvey_BL]]+t1_SiteSurveyBL+t2_SiteEngineeringDocumentBL</f>
        <v>44038</v>
      </c>
      <c r="J80" s="10">
        <v>44035.166666666664</v>
      </c>
      <c r="K80" s="10">
        <f>Table_SiteMilestonesTracking[[#This Row],[SiteEngineeringDocument_BL]]+t3_SiteConstructionWorkOrderBL</f>
        <v>44040</v>
      </c>
      <c r="L80" s="10">
        <v>44039.666666666664</v>
      </c>
      <c r="M80" s="10">
        <f>Table_SiteMilestonesTracking[[#This Row],[SiteConstructionWorkOrder_BL]]+t4_CivilWorksBL</f>
        <v>44060</v>
      </c>
      <c r="N80" s="10">
        <v>44046.666666666664</v>
      </c>
      <c r="O80" s="10">
        <f>Table_SiteMilestonesTracking[[#This Row],[CivilWorks_BL]]+t5_MechanicalWorksBL</f>
        <v>44066</v>
      </c>
      <c r="P80" s="10">
        <v>44052.833333333328</v>
      </c>
      <c r="Q80" s="10">
        <f>Table_SiteMilestonesTracking[[#This Row],[MechanicalWorks_BL]]+t6_ElectricalWorksBL</f>
        <v>44075</v>
      </c>
      <c r="R80" s="10">
        <v>44055.833333333328</v>
      </c>
      <c r="S80" s="10">
        <f>Table_SiteMilestonesTracking[[#This Row],[ElectricalWorks_BL]]+t7_ConstructionAcceptanceBL</f>
        <v>44077</v>
      </c>
      <c r="T80" s="10">
        <v>44063.333333333328</v>
      </c>
      <c r="U80" s="10">
        <f>Table_SiteMilestonesTracking[[#This Row],[ConstructionAcceptance_BL]]+t8_ReadyForInstallationBL</f>
        <v>44082</v>
      </c>
      <c r="V80" s="10">
        <v>44066.833333333328</v>
      </c>
      <c r="W80" s="10">
        <f>Table_SiteMilestonesTracking[[#This Row],[ReadyForInstallation_BL]]+t9_SiteInOperationsBL</f>
        <v>44092</v>
      </c>
      <c r="X80" s="10">
        <v>44073.833333333328</v>
      </c>
      <c r="Y80" s="16">
        <f>Table_SiteMilestonesTracking[[#This Row],[SiteInOperations_BL]]-Table_SiteMilestonesTracking[[#This Row],[TechnicalSiteSurvey_BL]]</f>
        <v>72</v>
      </c>
      <c r="Z80" s="16">
        <f>Table_SiteMilestonesTracking[[#This Row],[SiteInOperations_AC]]-Table_SiteMilestonesTracking[[#This Row],[TechnicalSiteSurvey_AC]]</f>
        <v>51.833333333328483</v>
      </c>
      <c r="AA80" s="16">
        <f>Table_SiteMilestonesTracking[[#This Row],[E2E_Site_AC]]-Table_SiteMilestonesTracking[[#This Row],[E2E_Site_BL]]</f>
        <v>-20.166666666671517</v>
      </c>
    </row>
    <row r="81" spans="1:27" x14ac:dyDescent="0.25">
      <c r="A81" t="s">
        <v>146</v>
      </c>
      <c r="B81" t="s">
        <v>4</v>
      </c>
      <c r="C81" t="s">
        <v>11</v>
      </c>
      <c r="D81" t="s">
        <v>14</v>
      </c>
      <c r="E81" t="s">
        <v>21</v>
      </c>
      <c r="G81" s="10">
        <v>44020</v>
      </c>
      <c r="H81" s="10">
        <v>44024</v>
      </c>
      <c r="I81" s="10">
        <f>Table_SiteMilestonesTracking[[#This Row],[TechnicalSiteSurvey_BL]]+t1_SiteSurveyBL+t2_SiteEngineeringDocumentBL</f>
        <v>44038</v>
      </c>
      <c r="J81" s="10">
        <v>44034.166666666664</v>
      </c>
      <c r="K81" s="10">
        <f>Table_SiteMilestonesTracking[[#This Row],[SiteEngineeringDocument_BL]]+t3_SiteConstructionWorkOrderBL</f>
        <v>44040</v>
      </c>
      <c r="L81" s="10">
        <v>44042.666666666664</v>
      </c>
      <c r="M81" s="10">
        <f>Table_SiteMilestonesTracking[[#This Row],[SiteConstructionWorkOrder_BL]]+t4_CivilWorksBL</f>
        <v>44060</v>
      </c>
      <c r="N81" s="10">
        <v>44048.666666666664</v>
      </c>
      <c r="O81" s="10">
        <f>Table_SiteMilestonesTracking[[#This Row],[CivilWorks_BL]]+t5_MechanicalWorksBL</f>
        <v>44066</v>
      </c>
      <c r="P81" s="10">
        <v>44050.833333333328</v>
      </c>
      <c r="Q81" s="10">
        <f>Table_SiteMilestonesTracking[[#This Row],[MechanicalWorks_BL]]+t6_ElectricalWorksBL</f>
        <v>44075</v>
      </c>
      <c r="R81" s="10">
        <v>44055.833333333328</v>
      </c>
      <c r="S81" s="10">
        <f>Table_SiteMilestonesTracking[[#This Row],[ElectricalWorks_BL]]+t7_ConstructionAcceptanceBL</f>
        <v>44077</v>
      </c>
      <c r="T81" s="10">
        <v>44060.333333333328</v>
      </c>
      <c r="U81" s="10">
        <f>Table_SiteMilestonesTracking[[#This Row],[ConstructionAcceptance_BL]]+t8_ReadyForInstallationBL</f>
        <v>44082</v>
      </c>
      <c r="V81" s="10">
        <v>44065.833333333328</v>
      </c>
      <c r="W81" s="10">
        <f>Table_SiteMilestonesTracking[[#This Row],[ReadyForInstallation_BL]]+t9_SiteInOperationsBL</f>
        <v>44092</v>
      </c>
      <c r="X81" s="10">
        <v>44074.833333333328</v>
      </c>
      <c r="Y81" s="16">
        <f>Table_SiteMilestonesTracking[[#This Row],[SiteInOperations_BL]]-Table_SiteMilestonesTracking[[#This Row],[TechnicalSiteSurvey_BL]]</f>
        <v>72</v>
      </c>
      <c r="Z81" s="16">
        <f>Table_SiteMilestonesTracking[[#This Row],[SiteInOperations_AC]]-Table_SiteMilestonesTracking[[#This Row],[TechnicalSiteSurvey_AC]]</f>
        <v>50.833333333328483</v>
      </c>
      <c r="AA81" s="16">
        <f>Table_SiteMilestonesTracking[[#This Row],[E2E_Site_AC]]-Table_SiteMilestonesTracking[[#This Row],[E2E_Site_BL]]</f>
        <v>-21.166666666671517</v>
      </c>
    </row>
    <row r="82" spans="1:27" x14ac:dyDescent="0.25">
      <c r="A82" t="s">
        <v>147</v>
      </c>
      <c r="B82" t="s">
        <v>4</v>
      </c>
      <c r="C82" t="s">
        <v>12</v>
      </c>
      <c r="D82" t="s">
        <v>15</v>
      </c>
      <c r="E82" t="s">
        <v>19</v>
      </c>
      <c r="G82" s="10">
        <v>44020</v>
      </c>
      <c r="H82" s="10">
        <v>44025</v>
      </c>
      <c r="I82" s="10">
        <f>Table_SiteMilestonesTracking[[#This Row],[TechnicalSiteSurvey_BL]]+t1_SiteSurveyBL+t2_SiteEngineeringDocumentBL</f>
        <v>44038</v>
      </c>
      <c r="J82" s="10">
        <v>44033.166666666664</v>
      </c>
      <c r="K82" s="10">
        <f>Table_SiteMilestonesTracking[[#This Row],[SiteEngineeringDocument_BL]]+t3_SiteConstructionWorkOrderBL</f>
        <v>44040</v>
      </c>
      <c r="L82" s="10">
        <v>44040.666666666664</v>
      </c>
      <c r="M82" s="10">
        <f>Table_SiteMilestonesTracking[[#This Row],[SiteConstructionWorkOrder_BL]]+t4_CivilWorksBL</f>
        <v>44060</v>
      </c>
      <c r="N82" s="10">
        <v>44045.666666666664</v>
      </c>
      <c r="O82" s="10">
        <f>Table_SiteMilestonesTracking[[#This Row],[CivilWorks_BL]]+t5_MechanicalWorksBL</f>
        <v>44066</v>
      </c>
      <c r="P82" s="10">
        <v>44051.833333333328</v>
      </c>
      <c r="Q82" s="10">
        <f>Table_SiteMilestonesTracking[[#This Row],[MechanicalWorks_BL]]+t6_ElectricalWorksBL</f>
        <v>44075</v>
      </c>
      <c r="R82" s="10">
        <v>44060.833333333328</v>
      </c>
      <c r="S82" s="10">
        <f>Table_SiteMilestonesTracking[[#This Row],[ElectricalWorks_BL]]+t7_ConstructionAcceptanceBL</f>
        <v>44077</v>
      </c>
      <c r="T82" s="10">
        <v>44062.333333333328</v>
      </c>
      <c r="U82" s="10">
        <f>Table_SiteMilestonesTracking[[#This Row],[ConstructionAcceptance_BL]]+t8_ReadyForInstallationBL</f>
        <v>44082</v>
      </c>
      <c r="V82" s="10">
        <v>44063.833333333328</v>
      </c>
      <c r="W82" s="10">
        <f>Table_SiteMilestonesTracking[[#This Row],[ReadyForInstallation_BL]]+t9_SiteInOperationsBL</f>
        <v>44092</v>
      </c>
      <c r="X82" s="10">
        <v>44072.833333333328</v>
      </c>
      <c r="Y82" s="16">
        <f>Table_SiteMilestonesTracking[[#This Row],[SiteInOperations_BL]]-Table_SiteMilestonesTracking[[#This Row],[TechnicalSiteSurvey_BL]]</f>
        <v>72</v>
      </c>
      <c r="Z82" s="16">
        <f>Table_SiteMilestonesTracking[[#This Row],[SiteInOperations_AC]]-Table_SiteMilestonesTracking[[#This Row],[TechnicalSiteSurvey_AC]]</f>
        <v>47.833333333328483</v>
      </c>
      <c r="AA82" s="16">
        <f>Table_SiteMilestonesTracking[[#This Row],[E2E_Site_AC]]-Table_SiteMilestonesTracking[[#This Row],[E2E_Site_BL]]</f>
        <v>-24.166666666671517</v>
      </c>
    </row>
    <row r="83" spans="1:27" x14ac:dyDescent="0.25">
      <c r="A83" t="s">
        <v>148</v>
      </c>
      <c r="B83" t="s">
        <v>5</v>
      </c>
      <c r="C83" t="s">
        <v>13</v>
      </c>
      <c r="D83" t="s">
        <v>16</v>
      </c>
      <c r="E83" t="s">
        <v>20</v>
      </c>
      <c r="G83" s="10">
        <v>44020</v>
      </c>
      <c r="H83" s="10">
        <v>44021</v>
      </c>
      <c r="I83" s="10">
        <f>Table_SiteMilestonesTracking[[#This Row],[TechnicalSiteSurvey_BL]]+t1_SiteSurveyBL+t2_SiteEngineeringDocumentBL</f>
        <v>44038</v>
      </c>
      <c r="J83" s="10">
        <v>44033.166666666664</v>
      </c>
      <c r="K83" s="10">
        <f>Table_SiteMilestonesTracking[[#This Row],[SiteEngineeringDocument_BL]]+t3_SiteConstructionWorkOrderBL</f>
        <v>44040</v>
      </c>
      <c r="L83" s="10">
        <v>44041.666666666664</v>
      </c>
      <c r="M83" s="10">
        <f>Table_SiteMilestonesTracking[[#This Row],[SiteConstructionWorkOrder_BL]]+t4_CivilWorksBL</f>
        <v>44060</v>
      </c>
      <c r="N83" s="10">
        <v>44048.666666666664</v>
      </c>
      <c r="O83" s="10">
        <f>Table_SiteMilestonesTracking[[#This Row],[CivilWorks_BL]]+t5_MechanicalWorksBL</f>
        <v>44066</v>
      </c>
      <c r="P83" s="10">
        <v>44054.833333333328</v>
      </c>
      <c r="Q83" s="10">
        <f>Table_SiteMilestonesTracking[[#This Row],[MechanicalWorks_BL]]+t6_ElectricalWorksBL</f>
        <v>44075</v>
      </c>
      <c r="R83" s="10">
        <v>44056.833333333328</v>
      </c>
      <c r="S83" s="10">
        <f>Table_SiteMilestonesTracking[[#This Row],[ElectricalWorks_BL]]+t7_ConstructionAcceptanceBL</f>
        <v>44077</v>
      </c>
      <c r="T83" s="10">
        <v>44061.333333333328</v>
      </c>
      <c r="U83" s="10">
        <f>Table_SiteMilestonesTracking[[#This Row],[ConstructionAcceptance_BL]]+t8_ReadyForInstallationBL</f>
        <v>44082</v>
      </c>
      <c r="V83" s="10">
        <v>44066.833333333328</v>
      </c>
      <c r="W83" s="10">
        <f>Table_SiteMilestonesTracking[[#This Row],[ReadyForInstallation_BL]]+t9_SiteInOperationsBL</f>
        <v>44092</v>
      </c>
      <c r="X83" s="10">
        <v>44074.833333333328</v>
      </c>
      <c r="Y83" s="16">
        <f>Table_SiteMilestonesTracking[[#This Row],[SiteInOperations_BL]]-Table_SiteMilestonesTracking[[#This Row],[TechnicalSiteSurvey_BL]]</f>
        <v>72</v>
      </c>
      <c r="Z83" s="16">
        <f>Table_SiteMilestonesTracking[[#This Row],[SiteInOperations_AC]]-Table_SiteMilestonesTracking[[#This Row],[TechnicalSiteSurvey_AC]]</f>
        <v>53.833333333328483</v>
      </c>
      <c r="AA83" s="16">
        <f>Table_SiteMilestonesTracking[[#This Row],[E2E_Site_AC]]-Table_SiteMilestonesTracking[[#This Row],[E2E_Site_BL]]</f>
        <v>-18.166666666671517</v>
      </c>
    </row>
    <row r="84" spans="1:27" x14ac:dyDescent="0.25">
      <c r="A84" t="s">
        <v>149</v>
      </c>
      <c r="B84" t="s">
        <v>5</v>
      </c>
      <c r="C84" t="s">
        <v>8</v>
      </c>
      <c r="D84" t="s">
        <v>14</v>
      </c>
      <c r="E84" t="s">
        <v>21</v>
      </c>
      <c r="G84" s="10">
        <v>44020</v>
      </c>
      <c r="H84" s="10">
        <v>44020</v>
      </c>
      <c r="I84" s="10">
        <f>Table_SiteMilestonesTracking[[#This Row],[TechnicalSiteSurvey_BL]]+t1_SiteSurveyBL+t2_SiteEngineeringDocumentBL</f>
        <v>44038</v>
      </c>
      <c r="J84" s="10">
        <v>44036.166666666664</v>
      </c>
      <c r="K84" s="10">
        <f>Table_SiteMilestonesTracking[[#This Row],[SiteEngineeringDocument_BL]]+t3_SiteConstructionWorkOrderBL</f>
        <v>44040</v>
      </c>
      <c r="L84" s="10">
        <v>44041.666666666664</v>
      </c>
      <c r="M84" s="10">
        <f>Table_SiteMilestonesTracking[[#This Row],[SiteConstructionWorkOrder_BL]]+t4_CivilWorksBL</f>
        <v>44060</v>
      </c>
      <c r="N84" s="10">
        <v>44046.666666666664</v>
      </c>
      <c r="O84" s="10">
        <f>Table_SiteMilestonesTracking[[#This Row],[CivilWorks_BL]]+t5_MechanicalWorksBL</f>
        <v>44066</v>
      </c>
      <c r="P84" s="10">
        <v>44050.833333333328</v>
      </c>
      <c r="Q84" s="10">
        <f>Table_SiteMilestonesTracking[[#This Row],[MechanicalWorks_BL]]+t6_ElectricalWorksBL</f>
        <v>44075</v>
      </c>
      <c r="R84" s="10">
        <v>44055.833333333328</v>
      </c>
      <c r="S84" s="10">
        <f>Table_SiteMilestonesTracking[[#This Row],[ElectricalWorks_BL]]+t7_ConstructionAcceptanceBL</f>
        <v>44077</v>
      </c>
      <c r="T84" s="10">
        <v>44062.333333333328</v>
      </c>
      <c r="U84" s="10">
        <f>Table_SiteMilestonesTracking[[#This Row],[ConstructionAcceptance_BL]]+t8_ReadyForInstallationBL</f>
        <v>44082</v>
      </c>
      <c r="V84" s="10">
        <v>44065.833333333328</v>
      </c>
      <c r="W84" s="10">
        <f>Table_SiteMilestonesTracking[[#This Row],[ReadyForInstallation_BL]]+t9_SiteInOperationsBL</f>
        <v>44092</v>
      </c>
      <c r="X84" s="10">
        <v>44072.833333333328</v>
      </c>
      <c r="Y84" s="16">
        <f>Table_SiteMilestonesTracking[[#This Row],[SiteInOperations_BL]]-Table_SiteMilestonesTracking[[#This Row],[TechnicalSiteSurvey_BL]]</f>
        <v>72</v>
      </c>
      <c r="Z84" s="16">
        <f>Table_SiteMilestonesTracking[[#This Row],[SiteInOperations_AC]]-Table_SiteMilestonesTracking[[#This Row],[TechnicalSiteSurvey_AC]]</f>
        <v>52.833333333328483</v>
      </c>
      <c r="AA84" s="16">
        <f>Table_SiteMilestonesTracking[[#This Row],[E2E_Site_AC]]-Table_SiteMilestonesTracking[[#This Row],[E2E_Site_BL]]</f>
        <v>-19.166666666671517</v>
      </c>
    </row>
    <row r="85" spans="1:27" x14ac:dyDescent="0.25">
      <c r="A85" t="s">
        <v>150</v>
      </c>
      <c r="B85" t="s">
        <v>6</v>
      </c>
      <c r="C85" t="s">
        <v>9</v>
      </c>
      <c r="D85" t="s">
        <v>15</v>
      </c>
      <c r="E85" t="s">
        <v>21</v>
      </c>
      <c r="G85" s="10">
        <v>44020</v>
      </c>
      <c r="H85" s="10">
        <v>44021</v>
      </c>
      <c r="I85" s="10">
        <f>Table_SiteMilestonesTracking[[#This Row],[TechnicalSiteSurvey_BL]]+t1_SiteSurveyBL+t2_SiteEngineeringDocumentBL</f>
        <v>44038</v>
      </c>
      <c r="J85" s="10">
        <v>44033.166666666664</v>
      </c>
      <c r="K85" s="10">
        <f>Table_SiteMilestonesTracking[[#This Row],[SiteEngineeringDocument_BL]]+t3_SiteConstructionWorkOrderBL</f>
        <v>44040</v>
      </c>
      <c r="L85" s="10">
        <v>44043.666666666664</v>
      </c>
      <c r="M85" s="10">
        <f>Table_SiteMilestonesTracking[[#This Row],[SiteConstructionWorkOrder_BL]]+t4_CivilWorksBL</f>
        <v>44060</v>
      </c>
      <c r="N85" s="10">
        <v>44049.666666666664</v>
      </c>
      <c r="O85" s="10">
        <f>Table_SiteMilestonesTracking[[#This Row],[CivilWorks_BL]]+t5_MechanicalWorksBL</f>
        <v>44066</v>
      </c>
      <c r="P85" s="10">
        <v>44052.833333333328</v>
      </c>
      <c r="Q85" s="10">
        <f>Table_SiteMilestonesTracking[[#This Row],[MechanicalWorks_BL]]+t6_ElectricalWorksBL</f>
        <v>44075</v>
      </c>
      <c r="R85" s="10">
        <v>44061.833333333328</v>
      </c>
      <c r="S85" s="10">
        <f>Table_SiteMilestonesTracking[[#This Row],[ElectricalWorks_BL]]+t7_ConstructionAcceptanceBL</f>
        <v>44077</v>
      </c>
      <c r="T85" s="10">
        <v>44060.333333333328</v>
      </c>
      <c r="U85" s="10">
        <f>Table_SiteMilestonesTracking[[#This Row],[ConstructionAcceptance_BL]]+t8_ReadyForInstallationBL</f>
        <v>44082</v>
      </c>
      <c r="V85" s="10">
        <v>44061.833333333328</v>
      </c>
      <c r="W85" s="10">
        <f>Table_SiteMilestonesTracking[[#This Row],[ReadyForInstallation_BL]]+t9_SiteInOperationsBL</f>
        <v>44092</v>
      </c>
      <c r="X85" s="10">
        <v>44073.833333333328</v>
      </c>
      <c r="Y85" s="16">
        <f>Table_SiteMilestonesTracking[[#This Row],[SiteInOperations_BL]]-Table_SiteMilestonesTracking[[#This Row],[TechnicalSiteSurvey_BL]]</f>
        <v>72</v>
      </c>
      <c r="Z85" s="16">
        <f>Table_SiteMilestonesTracking[[#This Row],[SiteInOperations_AC]]-Table_SiteMilestonesTracking[[#This Row],[TechnicalSiteSurvey_AC]]</f>
        <v>52.833333333328483</v>
      </c>
      <c r="AA85" s="16">
        <f>Table_SiteMilestonesTracking[[#This Row],[E2E_Site_AC]]-Table_SiteMilestonesTracking[[#This Row],[E2E_Site_BL]]</f>
        <v>-19.166666666671517</v>
      </c>
    </row>
    <row r="86" spans="1:27" x14ac:dyDescent="0.25">
      <c r="A86" t="s">
        <v>151</v>
      </c>
      <c r="B86" t="s">
        <v>6</v>
      </c>
      <c r="C86" t="s">
        <v>10</v>
      </c>
      <c r="D86" t="s">
        <v>16</v>
      </c>
      <c r="E86" t="s">
        <v>22</v>
      </c>
      <c r="G86" s="10">
        <v>44020</v>
      </c>
      <c r="H86" s="10">
        <v>44023</v>
      </c>
      <c r="I86" s="10">
        <f>Table_SiteMilestonesTracking[[#This Row],[TechnicalSiteSurvey_BL]]+t1_SiteSurveyBL+t2_SiteEngineeringDocumentBL</f>
        <v>44038</v>
      </c>
      <c r="J86" s="10">
        <v>44033.166666666664</v>
      </c>
      <c r="K86" s="10">
        <f>Table_SiteMilestonesTracking[[#This Row],[SiteEngineeringDocument_BL]]+t3_SiteConstructionWorkOrderBL</f>
        <v>44040</v>
      </c>
      <c r="L86" s="10">
        <v>44042.666666666664</v>
      </c>
      <c r="M86" s="10">
        <f>Table_SiteMilestonesTracking[[#This Row],[SiteConstructionWorkOrder_BL]]+t4_CivilWorksBL</f>
        <v>44060</v>
      </c>
      <c r="N86" s="10">
        <v>44045.666666666664</v>
      </c>
      <c r="O86" s="10">
        <f>Table_SiteMilestonesTracking[[#This Row],[CivilWorks_BL]]+t5_MechanicalWorksBL</f>
        <v>44066</v>
      </c>
      <c r="P86" s="10">
        <v>44054.833333333328</v>
      </c>
      <c r="Q86" s="10">
        <f>Table_SiteMilestonesTracking[[#This Row],[MechanicalWorks_BL]]+t6_ElectricalWorksBL</f>
        <v>44075</v>
      </c>
      <c r="R86" s="10">
        <v>44057.833333333328</v>
      </c>
      <c r="S86" s="10">
        <f>Table_SiteMilestonesTracking[[#This Row],[ElectricalWorks_BL]]+t7_ConstructionAcceptanceBL</f>
        <v>44077</v>
      </c>
      <c r="T86" s="10">
        <v>44062.333333333328</v>
      </c>
      <c r="U86" s="10">
        <f>Table_SiteMilestonesTracking[[#This Row],[ConstructionAcceptance_BL]]+t8_ReadyForInstallationBL</f>
        <v>44082</v>
      </c>
      <c r="V86" s="10">
        <v>44063.833333333328</v>
      </c>
      <c r="W86" s="10">
        <f>Table_SiteMilestonesTracking[[#This Row],[ReadyForInstallation_BL]]+t9_SiteInOperationsBL</f>
        <v>44092</v>
      </c>
      <c r="X86" s="10">
        <v>44073.833333333328</v>
      </c>
      <c r="Y86" s="16">
        <f>Table_SiteMilestonesTracking[[#This Row],[SiteInOperations_BL]]-Table_SiteMilestonesTracking[[#This Row],[TechnicalSiteSurvey_BL]]</f>
        <v>72</v>
      </c>
      <c r="Z86" s="16">
        <f>Table_SiteMilestonesTracking[[#This Row],[SiteInOperations_AC]]-Table_SiteMilestonesTracking[[#This Row],[TechnicalSiteSurvey_AC]]</f>
        <v>50.833333333328483</v>
      </c>
      <c r="AA86" s="16">
        <f>Table_SiteMilestonesTracking[[#This Row],[E2E_Site_AC]]-Table_SiteMilestonesTracking[[#This Row],[E2E_Site_BL]]</f>
        <v>-21.166666666671517</v>
      </c>
    </row>
    <row r="87" spans="1:27" x14ac:dyDescent="0.25">
      <c r="A87" t="s">
        <v>152</v>
      </c>
      <c r="B87" t="s">
        <v>4</v>
      </c>
      <c r="C87" t="s">
        <v>11</v>
      </c>
      <c r="D87" t="s">
        <v>14</v>
      </c>
      <c r="E87" t="s">
        <v>19</v>
      </c>
      <c r="G87" s="10">
        <v>44020</v>
      </c>
      <c r="H87" s="10">
        <v>44023</v>
      </c>
      <c r="I87" s="10">
        <f>Table_SiteMilestonesTracking[[#This Row],[TechnicalSiteSurvey_BL]]+t1_SiteSurveyBL+t2_SiteEngineeringDocumentBL</f>
        <v>44038</v>
      </c>
      <c r="J87" s="10">
        <v>44037.166666666664</v>
      </c>
      <c r="K87" s="10">
        <f>Table_SiteMilestonesTracking[[#This Row],[SiteEngineeringDocument_BL]]+t3_SiteConstructionWorkOrderBL</f>
        <v>44040</v>
      </c>
      <c r="L87" s="10">
        <v>44040.666666666664</v>
      </c>
      <c r="M87" s="10">
        <f>Table_SiteMilestonesTracking[[#This Row],[SiteConstructionWorkOrder_BL]]+t4_CivilWorksBL</f>
        <v>44060</v>
      </c>
      <c r="N87" s="10">
        <v>44047.666666666664</v>
      </c>
      <c r="O87" s="10">
        <f>Table_SiteMilestonesTracking[[#This Row],[CivilWorks_BL]]+t5_MechanicalWorksBL</f>
        <v>44066</v>
      </c>
      <c r="P87" s="10">
        <v>44054.833333333328</v>
      </c>
      <c r="Q87" s="10">
        <f>Table_SiteMilestonesTracking[[#This Row],[MechanicalWorks_BL]]+t6_ElectricalWorksBL</f>
        <v>44075</v>
      </c>
      <c r="R87" s="10">
        <v>44054.833333333328</v>
      </c>
      <c r="S87" s="10">
        <f>Table_SiteMilestonesTracking[[#This Row],[ElectricalWorks_BL]]+t7_ConstructionAcceptanceBL</f>
        <v>44077</v>
      </c>
      <c r="T87" s="10">
        <v>44059.333333333328</v>
      </c>
      <c r="U87" s="10">
        <f>Table_SiteMilestonesTracking[[#This Row],[ConstructionAcceptance_BL]]+t8_ReadyForInstallationBL</f>
        <v>44082</v>
      </c>
      <c r="V87" s="10">
        <v>44066.833333333328</v>
      </c>
      <c r="W87" s="10">
        <f>Table_SiteMilestonesTracking[[#This Row],[ReadyForInstallation_BL]]+t9_SiteInOperationsBL</f>
        <v>44092</v>
      </c>
      <c r="X87" s="10">
        <v>44071.833333333328</v>
      </c>
      <c r="Y87" s="16">
        <f>Table_SiteMilestonesTracking[[#This Row],[SiteInOperations_BL]]-Table_SiteMilestonesTracking[[#This Row],[TechnicalSiteSurvey_BL]]</f>
        <v>72</v>
      </c>
      <c r="Z87" s="16">
        <f>Table_SiteMilestonesTracking[[#This Row],[SiteInOperations_AC]]-Table_SiteMilestonesTracking[[#This Row],[TechnicalSiteSurvey_AC]]</f>
        <v>48.833333333328483</v>
      </c>
      <c r="AA87" s="16">
        <f>Table_SiteMilestonesTracking[[#This Row],[E2E_Site_AC]]-Table_SiteMilestonesTracking[[#This Row],[E2E_Site_BL]]</f>
        <v>-23.166666666671517</v>
      </c>
    </row>
    <row r="88" spans="1:27" x14ac:dyDescent="0.25">
      <c r="A88" t="s">
        <v>153</v>
      </c>
      <c r="B88" t="s">
        <v>4</v>
      </c>
      <c r="C88" t="s">
        <v>12</v>
      </c>
      <c r="D88" t="s">
        <v>15</v>
      </c>
      <c r="E88" t="s">
        <v>20</v>
      </c>
      <c r="G88" s="10">
        <v>44020</v>
      </c>
      <c r="H88" s="10">
        <v>44021</v>
      </c>
      <c r="I88" s="10">
        <f>Table_SiteMilestonesTracking[[#This Row],[TechnicalSiteSurvey_BL]]+t1_SiteSurveyBL+t2_SiteEngineeringDocumentBL</f>
        <v>44038</v>
      </c>
      <c r="J88" s="10">
        <v>44033.166666666664</v>
      </c>
      <c r="K88" s="10">
        <f>Table_SiteMilestonesTracking[[#This Row],[SiteEngineeringDocument_BL]]+t3_SiteConstructionWorkOrderBL</f>
        <v>44040</v>
      </c>
      <c r="L88" s="10">
        <v>44042.666666666664</v>
      </c>
      <c r="M88" s="10">
        <f>Table_SiteMilestonesTracking[[#This Row],[SiteConstructionWorkOrder_BL]]+t4_CivilWorksBL</f>
        <v>44060</v>
      </c>
      <c r="N88" s="10">
        <v>44047.666666666664</v>
      </c>
      <c r="O88" s="10">
        <f>Table_SiteMilestonesTracking[[#This Row],[CivilWorks_BL]]+t5_MechanicalWorksBL</f>
        <v>44066</v>
      </c>
      <c r="P88" s="10">
        <v>44054.833333333328</v>
      </c>
      <c r="Q88" s="10">
        <f>Table_SiteMilestonesTracking[[#This Row],[MechanicalWorks_BL]]+t6_ElectricalWorksBL</f>
        <v>44075</v>
      </c>
      <c r="R88" s="10">
        <v>44061.833333333328</v>
      </c>
      <c r="S88" s="10">
        <f>Table_SiteMilestonesTracking[[#This Row],[ElectricalWorks_BL]]+t7_ConstructionAcceptanceBL</f>
        <v>44077</v>
      </c>
      <c r="T88" s="10">
        <v>44061.333333333328</v>
      </c>
      <c r="U88" s="10">
        <f>Table_SiteMilestonesTracking[[#This Row],[ConstructionAcceptance_BL]]+t8_ReadyForInstallationBL</f>
        <v>44082</v>
      </c>
      <c r="V88" s="10">
        <v>44064.833333333328</v>
      </c>
      <c r="W88" s="10">
        <f>Table_SiteMilestonesTracking[[#This Row],[ReadyForInstallation_BL]]+t9_SiteInOperationsBL</f>
        <v>44092</v>
      </c>
      <c r="X88" s="10">
        <v>44073.833333333328</v>
      </c>
      <c r="Y88" s="16">
        <f>Table_SiteMilestonesTracking[[#This Row],[SiteInOperations_BL]]-Table_SiteMilestonesTracking[[#This Row],[TechnicalSiteSurvey_BL]]</f>
        <v>72</v>
      </c>
      <c r="Z88" s="16">
        <f>Table_SiteMilestonesTracking[[#This Row],[SiteInOperations_AC]]-Table_SiteMilestonesTracking[[#This Row],[TechnicalSiteSurvey_AC]]</f>
        <v>52.833333333328483</v>
      </c>
      <c r="AA88" s="16">
        <f>Table_SiteMilestonesTracking[[#This Row],[E2E_Site_AC]]-Table_SiteMilestonesTracking[[#This Row],[E2E_Site_BL]]</f>
        <v>-19.166666666671517</v>
      </c>
    </row>
    <row r="89" spans="1:27" x14ac:dyDescent="0.25">
      <c r="A89" t="s">
        <v>154</v>
      </c>
      <c r="B89" t="s">
        <v>5</v>
      </c>
      <c r="C89" t="s">
        <v>13</v>
      </c>
      <c r="D89" t="s">
        <v>16</v>
      </c>
      <c r="E89" t="s">
        <v>19</v>
      </c>
      <c r="G89" s="10">
        <v>44027</v>
      </c>
      <c r="H89" s="10">
        <v>44027</v>
      </c>
      <c r="I89" s="10">
        <f>Table_SiteMilestonesTracking[[#This Row],[TechnicalSiteSurvey_BL]]+t1_SiteSurveyBL+t2_SiteEngineeringDocumentBL</f>
        <v>44045</v>
      </c>
      <c r="J89" s="10">
        <v>44040.166666666664</v>
      </c>
      <c r="K89" s="10">
        <f>Table_SiteMilestonesTracking[[#This Row],[SiteEngineeringDocument_BL]]+t3_SiteConstructionWorkOrderBL</f>
        <v>44047</v>
      </c>
      <c r="L89" s="10">
        <v>44049.666666666664</v>
      </c>
      <c r="M89" s="10">
        <f>Table_SiteMilestonesTracking[[#This Row],[SiteConstructionWorkOrder_BL]]+t4_CivilWorksBL</f>
        <v>44067</v>
      </c>
      <c r="N89" s="10">
        <v>44051.666666666664</v>
      </c>
      <c r="O89" s="10">
        <f>Table_SiteMilestonesTracking[[#This Row],[CivilWorks_BL]]+t5_MechanicalWorksBL</f>
        <v>44073</v>
      </c>
      <c r="P89" s="10">
        <v>44058.833333333328</v>
      </c>
      <c r="Q89" s="10">
        <f>Table_SiteMilestonesTracking[[#This Row],[MechanicalWorks_BL]]+t6_ElectricalWorksBL</f>
        <v>44082</v>
      </c>
      <c r="R89" s="10">
        <v>44066.833333333328</v>
      </c>
      <c r="S89" s="10">
        <f>Table_SiteMilestonesTracking[[#This Row],[ElectricalWorks_BL]]+t7_ConstructionAcceptanceBL</f>
        <v>44084</v>
      </c>
      <c r="T89" s="10">
        <v>44066.333333333328</v>
      </c>
      <c r="U89" s="10">
        <f>Table_SiteMilestonesTracking[[#This Row],[ConstructionAcceptance_BL]]+t8_ReadyForInstallationBL</f>
        <v>44089</v>
      </c>
      <c r="V89" s="10">
        <v>44070.833333333328</v>
      </c>
      <c r="W89" s="10">
        <f>Table_SiteMilestonesTracking[[#This Row],[ReadyForInstallation_BL]]+t9_SiteInOperationsBL</f>
        <v>44099</v>
      </c>
      <c r="X89" s="10">
        <v>44077.833333333328</v>
      </c>
      <c r="Y89" s="16">
        <f>Table_SiteMilestonesTracking[[#This Row],[SiteInOperations_BL]]-Table_SiteMilestonesTracking[[#This Row],[TechnicalSiteSurvey_BL]]</f>
        <v>72</v>
      </c>
      <c r="Z89" s="16">
        <f>Table_SiteMilestonesTracking[[#This Row],[SiteInOperations_AC]]-Table_SiteMilestonesTracking[[#This Row],[TechnicalSiteSurvey_AC]]</f>
        <v>50.833333333328483</v>
      </c>
      <c r="AA89" s="16">
        <f>Table_SiteMilestonesTracking[[#This Row],[E2E_Site_AC]]-Table_SiteMilestonesTracking[[#This Row],[E2E_Site_BL]]</f>
        <v>-21.166666666671517</v>
      </c>
    </row>
    <row r="90" spans="1:27" x14ac:dyDescent="0.25">
      <c r="A90" t="s">
        <v>155</v>
      </c>
      <c r="B90" t="s">
        <v>5</v>
      </c>
      <c r="C90" t="s">
        <v>8</v>
      </c>
      <c r="D90" t="s">
        <v>15</v>
      </c>
      <c r="E90" t="s">
        <v>20</v>
      </c>
      <c r="G90" s="10">
        <v>44027</v>
      </c>
      <c r="H90" s="10">
        <v>44032</v>
      </c>
      <c r="I90" s="10">
        <f>Table_SiteMilestonesTracking[[#This Row],[TechnicalSiteSurvey_BL]]+t1_SiteSurveyBL+t2_SiteEngineeringDocumentBL</f>
        <v>44045</v>
      </c>
      <c r="J90" s="10">
        <v>44042.166666666664</v>
      </c>
      <c r="K90" s="10">
        <f>Table_SiteMilestonesTracking[[#This Row],[SiteEngineeringDocument_BL]]+t3_SiteConstructionWorkOrderBL</f>
        <v>44047</v>
      </c>
      <c r="L90" s="10">
        <v>44046.666666666664</v>
      </c>
      <c r="M90" s="10">
        <f>Table_SiteMilestonesTracking[[#This Row],[SiteConstructionWorkOrder_BL]]+t4_CivilWorksBL</f>
        <v>44067</v>
      </c>
      <c r="N90" s="10">
        <v>44052.666666666664</v>
      </c>
      <c r="O90" s="10">
        <f>Table_SiteMilestonesTracking[[#This Row],[CivilWorks_BL]]+t5_MechanicalWorksBL</f>
        <v>44073</v>
      </c>
      <c r="P90" s="10">
        <v>44060.833333333328</v>
      </c>
      <c r="Q90" s="10">
        <f>Table_SiteMilestonesTracking[[#This Row],[MechanicalWorks_BL]]+t6_ElectricalWorksBL</f>
        <v>44082</v>
      </c>
      <c r="R90" s="10">
        <v>44063.833333333328</v>
      </c>
      <c r="S90" s="10">
        <f>Table_SiteMilestonesTracking[[#This Row],[ElectricalWorks_BL]]+t7_ConstructionAcceptanceBL</f>
        <v>44084</v>
      </c>
      <c r="T90" s="10">
        <v>44069.333333333328</v>
      </c>
      <c r="U90" s="10">
        <f>Table_SiteMilestonesTracking[[#This Row],[ConstructionAcceptance_BL]]+t8_ReadyForInstallationBL</f>
        <v>44089</v>
      </c>
      <c r="V90" s="10">
        <v>44071.833333333328</v>
      </c>
      <c r="W90" s="10">
        <f>Table_SiteMilestonesTracking[[#This Row],[ReadyForInstallation_BL]]+t9_SiteInOperationsBL</f>
        <v>44099</v>
      </c>
      <c r="X90" s="10">
        <v>44077.833333333328</v>
      </c>
      <c r="Y90" s="16">
        <f>Table_SiteMilestonesTracking[[#This Row],[SiteInOperations_BL]]-Table_SiteMilestonesTracking[[#This Row],[TechnicalSiteSurvey_BL]]</f>
        <v>72</v>
      </c>
      <c r="Z90" s="16">
        <f>Table_SiteMilestonesTracking[[#This Row],[SiteInOperations_AC]]-Table_SiteMilestonesTracking[[#This Row],[TechnicalSiteSurvey_AC]]</f>
        <v>45.833333333328483</v>
      </c>
      <c r="AA90" s="16">
        <f>Table_SiteMilestonesTracking[[#This Row],[E2E_Site_AC]]-Table_SiteMilestonesTracking[[#This Row],[E2E_Site_BL]]</f>
        <v>-26.166666666671517</v>
      </c>
    </row>
    <row r="91" spans="1:27" x14ac:dyDescent="0.25">
      <c r="A91" t="s">
        <v>156</v>
      </c>
      <c r="B91" t="s">
        <v>6</v>
      </c>
      <c r="C91" t="s">
        <v>9</v>
      </c>
      <c r="D91" t="s">
        <v>16</v>
      </c>
      <c r="E91" t="s">
        <v>21</v>
      </c>
      <c r="G91" s="10">
        <v>44027</v>
      </c>
      <c r="H91" s="10">
        <v>44030</v>
      </c>
      <c r="I91" s="10">
        <f>Table_SiteMilestonesTracking[[#This Row],[TechnicalSiteSurvey_BL]]+t1_SiteSurveyBL+t2_SiteEngineeringDocumentBL</f>
        <v>44045</v>
      </c>
      <c r="J91" s="10">
        <v>44044.166666666664</v>
      </c>
      <c r="K91" s="10">
        <f>Table_SiteMilestonesTracking[[#This Row],[SiteEngineeringDocument_BL]]+t3_SiteConstructionWorkOrderBL</f>
        <v>44047</v>
      </c>
      <c r="L91" s="10">
        <v>44048.666666666664</v>
      </c>
      <c r="M91" s="10">
        <f>Table_SiteMilestonesTracking[[#This Row],[SiteConstructionWorkOrder_BL]]+t4_CivilWorksBL</f>
        <v>44067</v>
      </c>
      <c r="N91" s="10">
        <v>44053.666666666664</v>
      </c>
      <c r="O91" s="10">
        <f>Table_SiteMilestonesTracking[[#This Row],[CivilWorks_BL]]+t5_MechanicalWorksBL</f>
        <v>44073</v>
      </c>
      <c r="P91" s="10">
        <v>44061.833333333328</v>
      </c>
      <c r="Q91" s="10">
        <f>Table_SiteMilestonesTracking[[#This Row],[MechanicalWorks_BL]]+t6_ElectricalWorksBL</f>
        <v>44082</v>
      </c>
      <c r="R91" s="10">
        <v>44064.833333333328</v>
      </c>
      <c r="S91" s="10">
        <f>Table_SiteMilestonesTracking[[#This Row],[ElectricalWorks_BL]]+t7_ConstructionAcceptanceBL</f>
        <v>44084</v>
      </c>
      <c r="T91" s="10">
        <v>44069.333333333328</v>
      </c>
      <c r="U91" s="10">
        <f>Table_SiteMilestonesTracking[[#This Row],[ConstructionAcceptance_BL]]+t8_ReadyForInstallationBL</f>
        <v>44089</v>
      </c>
      <c r="V91" s="10">
        <v>44070.833333333328</v>
      </c>
      <c r="W91" s="10">
        <f>Table_SiteMilestonesTracking[[#This Row],[ReadyForInstallation_BL]]+t9_SiteInOperationsBL</f>
        <v>44099</v>
      </c>
      <c r="X91" s="10">
        <v>44078.833333333328</v>
      </c>
      <c r="Y91" s="16">
        <f>Table_SiteMilestonesTracking[[#This Row],[SiteInOperations_BL]]-Table_SiteMilestonesTracking[[#This Row],[TechnicalSiteSurvey_BL]]</f>
        <v>72</v>
      </c>
      <c r="Z91" s="16">
        <f>Table_SiteMilestonesTracking[[#This Row],[SiteInOperations_AC]]-Table_SiteMilestonesTracking[[#This Row],[TechnicalSiteSurvey_AC]]</f>
        <v>48.833333333328483</v>
      </c>
      <c r="AA91" s="16">
        <f>Table_SiteMilestonesTracking[[#This Row],[E2E_Site_AC]]-Table_SiteMilestonesTracking[[#This Row],[E2E_Site_BL]]</f>
        <v>-23.166666666671517</v>
      </c>
    </row>
    <row r="92" spans="1:27" x14ac:dyDescent="0.25">
      <c r="A92" t="s">
        <v>157</v>
      </c>
      <c r="B92" t="s">
        <v>6</v>
      </c>
      <c r="C92" t="s">
        <v>10</v>
      </c>
      <c r="D92" t="s">
        <v>14</v>
      </c>
      <c r="E92" t="s">
        <v>21</v>
      </c>
      <c r="G92" s="10">
        <v>44027</v>
      </c>
      <c r="H92" s="10">
        <v>44027</v>
      </c>
      <c r="I92" s="10">
        <f>Table_SiteMilestonesTracking[[#This Row],[TechnicalSiteSurvey_BL]]+t1_SiteSurveyBL+t2_SiteEngineeringDocumentBL</f>
        <v>44045</v>
      </c>
      <c r="J92" s="10">
        <v>44043.166666666664</v>
      </c>
      <c r="K92" s="10">
        <f>Table_SiteMilestonesTracking[[#This Row],[SiteEngineeringDocument_BL]]+t3_SiteConstructionWorkOrderBL</f>
        <v>44047</v>
      </c>
      <c r="L92" s="10">
        <v>44048.666666666664</v>
      </c>
      <c r="M92" s="10">
        <f>Table_SiteMilestonesTracking[[#This Row],[SiteConstructionWorkOrder_BL]]+t4_CivilWorksBL</f>
        <v>44067</v>
      </c>
      <c r="N92" s="10">
        <v>44051.666666666664</v>
      </c>
      <c r="O92" s="10">
        <f>Table_SiteMilestonesTracking[[#This Row],[CivilWorks_BL]]+t5_MechanicalWorksBL</f>
        <v>44073</v>
      </c>
      <c r="P92" s="10">
        <v>44060.833333333328</v>
      </c>
      <c r="Q92" s="10">
        <f>Table_SiteMilestonesTracking[[#This Row],[MechanicalWorks_BL]]+t6_ElectricalWorksBL</f>
        <v>44082</v>
      </c>
      <c r="R92" s="10">
        <v>44062.833333333328</v>
      </c>
      <c r="S92" s="10">
        <f>Table_SiteMilestonesTracking[[#This Row],[ElectricalWorks_BL]]+t7_ConstructionAcceptanceBL</f>
        <v>44084</v>
      </c>
      <c r="T92" s="10">
        <v>44067.333333333328</v>
      </c>
      <c r="U92" s="10">
        <f>Table_SiteMilestonesTracking[[#This Row],[ConstructionAcceptance_BL]]+t8_ReadyForInstallationBL</f>
        <v>44089</v>
      </c>
      <c r="V92" s="10">
        <v>44073.833333333328</v>
      </c>
      <c r="W92" s="10">
        <f>Table_SiteMilestonesTracking[[#This Row],[ReadyForInstallation_BL]]+t9_SiteInOperationsBL</f>
        <v>44099</v>
      </c>
      <c r="X92" s="10">
        <v>44079.833333333328</v>
      </c>
      <c r="Y92" s="16">
        <f>Table_SiteMilestonesTracking[[#This Row],[SiteInOperations_BL]]-Table_SiteMilestonesTracking[[#This Row],[TechnicalSiteSurvey_BL]]</f>
        <v>72</v>
      </c>
      <c r="Z92" s="16">
        <f>Table_SiteMilestonesTracking[[#This Row],[SiteInOperations_AC]]-Table_SiteMilestonesTracking[[#This Row],[TechnicalSiteSurvey_AC]]</f>
        <v>52.833333333328483</v>
      </c>
      <c r="AA92" s="16">
        <f>Table_SiteMilestonesTracking[[#This Row],[E2E_Site_AC]]-Table_SiteMilestonesTracking[[#This Row],[E2E_Site_BL]]</f>
        <v>-19.166666666671517</v>
      </c>
    </row>
    <row r="93" spans="1:27" x14ac:dyDescent="0.25">
      <c r="A93" t="s">
        <v>158</v>
      </c>
      <c r="B93" t="s">
        <v>4</v>
      </c>
      <c r="C93" t="s">
        <v>11</v>
      </c>
      <c r="D93" t="s">
        <v>15</v>
      </c>
      <c r="E93" t="s">
        <v>22</v>
      </c>
      <c r="G93" s="10">
        <v>44027</v>
      </c>
      <c r="H93" s="10">
        <v>44029</v>
      </c>
      <c r="I93" s="10">
        <f>Table_SiteMilestonesTracking[[#This Row],[TechnicalSiteSurvey_BL]]+t1_SiteSurveyBL+t2_SiteEngineeringDocumentBL</f>
        <v>44045</v>
      </c>
      <c r="J93" s="10">
        <v>44040.166666666664</v>
      </c>
      <c r="K93" s="10">
        <f>Table_SiteMilestonesTracking[[#This Row],[SiteEngineeringDocument_BL]]+t3_SiteConstructionWorkOrderBL</f>
        <v>44047</v>
      </c>
      <c r="L93" s="10">
        <v>44047.666666666664</v>
      </c>
      <c r="M93" s="10">
        <f>Table_SiteMilestonesTracking[[#This Row],[SiteConstructionWorkOrder_BL]]+t4_CivilWorksBL</f>
        <v>44067</v>
      </c>
      <c r="N93" s="10">
        <v>44053.666666666664</v>
      </c>
      <c r="O93" s="10">
        <f>Table_SiteMilestonesTracking[[#This Row],[CivilWorks_BL]]+t5_MechanicalWorksBL</f>
        <v>44073</v>
      </c>
      <c r="P93" s="10">
        <v>44059.833333333328</v>
      </c>
      <c r="Q93" s="10">
        <f>Table_SiteMilestonesTracking[[#This Row],[MechanicalWorks_BL]]+t6_ElectricalWorksBL</f>
        <v>44082</v>
      </c>
      <c r="R93" s="10">
        <v>44064.833333333328</v>
      </c>
      <c r="S93" s="10">
        <f>Table_SiteMilestonesTracking[[#This Row],[ElectricalWorks_BL]]+t7_ConstructionAcceptanceBL</f>
        <v>44084</v>
      </c>
      <c r="T93" s="10">
        <v>44069.333333333328</v>
      </c>
      <c r="U93" s="10">
        <f>Table_SiteMilestonesTracking[[#This Row],[ConstructionAcceptance_BL]]+t8_ReadyForInstallationBL</f>
        <v>44089</v>
      </c>
      <c r="V93" s="10">
        <v>44071.833333333328</v>
      </c>
      <c r="W93" s="10">
        <f>Table_SiteMilestonesTracking[[#This Row],[ReadyForInstallation_BL]]+t9_SiteInOperationsBL</f>
        <v>44099</v>
      </c>
      <c r="X93" s="10">
        <v>44076.833333333328</v>
      </c>
      <c r="Y93" s="16">
        <f>Table_SiteMilestonesTracking[[#This Row],[SiteInOperations_BL]]-Table_SiteMilestonesTracking[[#This Row],[TechnicalSiteSurvey_BL]]</f>
        <v>72</v>
      </c>
      <c r="Z93" s="16">
        <f>Table_SiteMilestonesTracking[[#This Row],[SiteInOperations_AC]]-Table_SiteMilestonesTracking[[#This Row],[TechnicalSiteSurvey_AC]]</f>
        <v>47.833333333328483</v>
      </c>
      <c r="AA93" s="16">
        <f>Table_SiteMilestonesTracking[[#This Row],[E2E_Site_AC]]-Table_SiteMilestonesTracking[[#This Row],[E2E_Site_BL]]</f>
        <v>-24.166666666671517</v>
      </c>
    </row>
    <row r="94" spans="1:27" x14ac:dyDescent="0.25">
      <c r="A94" t="s">
        <v>159</v>
      </c>
      <c r="B94" t="s">
        <v>4</v>
      </c>
      <c r="C94" t="s">
        <v>12</v>
      </c>
      <c r="D94" t="s">
        <v>16</v>
      </c>
      <c r="E94" t="s">
        <v>22</v>
      </c>
      <c r="G94" s="10">
        <v>44027</v>
      </c>
      <c r="H94" s="10">
        <v>44031</v>
      </c>
      <c r="I94" s="10">
        <f>Table_SiteMilestonesTracking[[#This Row],[TechnicalSiteSurvey_BL]]+t1_SiteSurveyBL+t2_SiteEngineeringDocumentBL</f>
        <v>44045</v>
      </c>
      <c r="J94" s="10">
        <v>44040.166666666664</v>
      </c>
      <c r="K94" s="10">
        <f>Table_SiteMilestonesTracking[[#This Row],[SiteEngineeringDocument_BL]]+t3_SiteConstructionWorkOrderBL</f>
        <v>44047</v>
      </c>
      <c r="L94" s="10">
        <v>44049.666666666664</v>
      </c>
      <c r="M94" s="10">
        <f>Table_SiteMilestonesTracking[[#This Row],[SiteConstructionWorkOrder_BL]]+t4_CivilWorksBL</f>
        <v>44067</v>
      </c>
      <c r="N94" s="10">
        <v>44054.666666666664</v>
      </c>
      <c r="O94" s="10">
        <f>Table_SiteMilestonesTracking[[#This Row],[CivilWorks_BL]]+t5_MechanicalWorksBL</f>
        <v>44073</v>
      </c>
      <c r="P94" s="10">
        <v>44060.833333333328</v>
      </c>
      <c r="Q94" s="10">
        <f>Table_SiteMilestonesTracking[[#This Row],[MechanicalWorks_BL]]+t6_ElectricalWorksBL</f>
        <v>44082</v>
      </c>
      <c r="R94" s="10">
        <v>44066.833333333328</v>
      </c>
      <c r="S94" s="10">
        <f>Table_SiteMilestonesTracking[[#This Row],[ElectricalWorks_BL]]+t7_ConstructionAcceptanceBL</f>
        <v>44084</v>
      </c>
      <c r="T94" s="10">
        <v>44069.333333333328</v>
      </c>
      <c r="U94" s="10">
        <f>Table_SiteMilestonesTracking[[#This Row],[ConstructionAcceptance_BL]]+t8_ReadyForInstallationBL</f>
        <v>44089</v>
      </c>
      <c r="V94" s="10">
        <v>44070.833333333328</v>
      </c>
      <c r="W94" s="10">
        <f>Table_SiteMilestonesTracking[[#This Row],[ReadyForInstallation_BL]]+t9_SiteInOperationsBL</f>
        <v>44099</v>
      </c>
      <c r="X94" s="10">
        <v>44076.833333333328</v>
      </c>
      <c r="Y94" s="16">
        <f>Table_SiteMilestonesTracking[[#This Row],[SiteInOperations_BL]]-Table_SiteMilestonesTracking[[#This Row],[TechnicalSiteSurvey_BL]]</f>
        <v>72</v>
      </c>
      <c r="Z94" s="16">
        <f>Table_SiteMilestonesTracking[[#This Row],[SiteInOperations_AC]]-Table_SiteMilestonesTracking[[#This Row],[TechnicalSiteSurvey_AC]]</f>
        <v>45.833333333328483</v>
      </c>
      <c r="AA94" s="16">
        <f>Table_SiteMilestonesTracking[[#This Row],[E2E_Site_AC]]-Table_SiteMilestonesTracking[[#This Row],[E2E_Site_BL]]</f>
        <v>-26.166666666671517</v>
      </c>
    </row>
    <row r="95" spans="1:27" x14ac:dyDescent="0.25">
      <c r="A95" t="s">
        <v>160</v>
      </c>
      <c r="B95" t="s">
        <v>5</v>
      </c>
      <c r="C95" t="s">
        <v>13</v>
      </c>
      <c r="D95" t="s">
        <v>14</v>
      </c>
      <c r="E95" t="s">
        <v>19</v>
      </c>
      <c r="G95" s="10">
        <v>44027</v>
      </c>
      <c r="H95" s="10">
        <v>44030</v>
      </c>
      <c r="I95" s="10">
        <f>Table_SiteMilestonesTracking[[#This Row],[TechnicalSiteSurvey_BL]]+t1_SiteSurveyBL+t2_SiteEngineeringDocumentBL</f>
        <v>44045</v>
      </c>
      <c r="J95" s="10">
        <v>44042.166666666664</v>
      </c>
      <c r="K95" s="10">
        <f>Table_SiteMilestonesTracking[[#This Row],[SiteEngineeringDocument_BL]]+t3_SiteConstructionWorkOrderBL</f>
        <v>44047</v>
      </c>
      <c r="L95" s="10">
        <v>44047.666666666664</v>
      </c>
      <c r="M95" s="10">
        <f>Table_SiteMilestonesTracking[[#This Row],[SiteConstructionWorkOrder_BL]]+t4_CivilWorksBL</f>
        <v>44067</v>
      </c>
      <c r="N95" s="10">
        <v>44053.666666666664</v>
      </c>
      <c r="O95" s="10">
        <f>Table_SiteMilestonesTracking[[#This Row],[CivilWorks_BL]]+t5_MechanicalWorksBL</f>
        <v>44073</v>
      </c>
      <c r="P95" s="10">
        <v>44060.833333333328</v>
      </c>
      <c r="Q95" s="10">
        <f>Table_SiteMilestonesTracking[[#This Row],[MechanicalWorks_BL]]+t6_ElectricalWorksBL</f>
        <v>44082</v>
      </c>
      <c r="R95" s="10">
        <v>44063.833333333328</v>
      </c>
      <c r="S95" s="10">
        <f>Table_SiteMilestonesTracking[[#This Row],[ElectricalWorks_BL]]+t7_ConstructionAcceptanceBL</f>
        <v>44084</v>
      </c>
      <c r="T95" s="10">
        <v>44066.333333333328</v>
      </c>
      <c r="U95" s="10">
        <f>Table_SiteMilestonesTracking[[#This Row],[ConstructionAcceptance_BL]]+t8_ReadyForInstallationBL</f>
        <v>44089</v>
      </c>
      <c r="V95" s="10">
        <v>44070.833333333328</v>
      </c>
      <c r="W95" s="10">
        <f>Table_SiteMilestonesTracking[[#This Row],[ReadyForInstallation_BL]]+t9_SiteInOperationsBL</f>
        <v>44099</v>
      </c>
      <c r="X95" s="10">
        <v>44076.833333333328</v>
      </c>
      <c r="Y95" s="16">
        <f>Table_SiteMilestonesTracking[[#This Row],[SiteInOperations_BL]]-Table_SiteMilestonesTracking[[#This Row],[TechnicalSiteSurvey_BL]]</f>
        <v>72</v>
      </c>
      <c r="Z95" s="16">
        <f>Table_SiteMilestonesTracking[[#This Row],[SiteInOperations_AC]]-Table_SiteMilestonesTracking[[#This Row],[TechnicalSiteSurvey_AC]]</f>
        <v>46.833333333328483</v>
      </c>
      <c r="AA95" s="16">
        <f>Table_SiteMilestonesTracking[[#This Row],[E2E_Site_AC]]-Table_SiteMilestonesTracking[[#This Row],[E2E_Site_BL]]</f>
        <v>-25.166666666671517</v>
      </c>
    </row>
    <row r="96" spans="1:27" x14ac:dyDescent="0.25">
      <c r="A96" t="s">
        <v>161</v>
      </c>
      <c r="B96" t="s">
        <v>5</v>
      </c>
      <c r="C96" t="s">
        <v>8</v>
      </c>
      <c r="D96" t="s">
        <v>15</v>
      </c>
      <c r="E96" t="s">
        <v>20</v>
      </c>
      <c r="G96" s="10">
        <v>44027</v>
      </c>
      <c r="H96" s="10">
        <v>44030</v>
      </c>
      <c r="I96" s="10">
        <f>Table_SiteMilestonesTracking[[#This Row],[TechnicalSiteSurvey_BL]]+t1_SiteSurveyBL+t2_SiteEngineeringDocumentBL</f>
        <v>44045</v>
      </c>
      <c r="J96" s="10">
        <v>44040.166666666664</v>
      </c>
      <c r="K96" s="10">
        <f>Table_SiteMilestonesTracking[[#This Row],[SiteEngineeringDocument_BL]]+t3_SiteConstructionWorkOrderBL</f>
        <v>44047</v>
      </c>
      <c r="L96" s="10">
        <v>44050.666666666664</v>
      </c>
      <c r="M96" s="10">
        <f>Table_SiteMilestonesTracking[[#This Row],[SiteConstructionWorkOrder_BL]]+t4_CivilWorksBL</f>
        <v>44067</v>
      </c>
      <c r="N96" s="10">
        <v>44052.666666666664</v>
      </c>
      <c r="O96" s="10">
        <f>Table_SiteMilestonesTracking[[#This Row],[CivilWorks_BL]]+t5_MechanicalWorksBL</f>
        <v>44073</v>
      </c>
      <c r="P96" s="10">
        <v>44058.833333333328</v>
      </c>
      <c r="Q96" s="10">
        <f>Table_SiteMilestonesTracking[[#This Row],[MechanicalWorks_BL]]+t6_ElectricalWorksBL</f>
        <v>44082</v>
      </c>
      <c r="R96" s="10">
        <v>44067.833333333328</v>
      </c>
      <c r="S96" s="10">
        <f>Table_SiteMilestonesTracking[[#This Row],[ElectricalWorks_BL]]+t7_ConstructionAcceptanceBL</f>
        <v>44084</v>
      </c>
      <c r="T96" s="10">
        <v>44070.333333333328</v>
      </c>
      <c r="U96" s="10">
        <f>Table_SiteMilestonesTracking[[#This Row],[ConstructionAcceptance_BL]]+t8_ReadyForInstallationBL</f>
        <v>44089</v>
      </c>
      <c r="V96" s="10">
        <v>44070.833333333328</v>
      </c>
      <c r="W96" s="10">
        <f>Table_SiteMilestonesTracking[[#This Row],[ReadyForInstallation_BL]]+t9_SiteInOperationsBL</f>
        <v>44099</v>
      </c>
      <c r="X96" s="10">
        <v>44077.833333333328</v>
      </c>
      <c r="Y96" s="16">
        <f>Table_SiteMilestonesTracking[[#This Row],[SiteInOperations_BL]]-Table_SiteMilestonesTracking[[#This Row],[TechnicalSiteSurvey_BL]]</f>
        <v>72</v>
      </c>
      <c r="Z96" s="16">
        <f>Table_SiteMilestonesTracking[[#This Row],[SiteInOperations_AC]]-Table_SiteMilestonesTracking[[#This Row],[TechnicalSiteSurvey_AC]]</f>
        <v>47.833333333328483</v>
      </c>
      <c r="AA96" s="16">
        <f>Table_SiteMilestonesTracking[[#This Row],[E2E_Site_AC]]-Table_SiteMilestonesTracking[[#This Row],[E2E_Site_BL]]</f>
        <v>-24.166666666671517</v>
      </c>
    </row>
    <row r="97" spans="1:27" x14ac:dyDescent="0.25">
      <c r="A97" t="s">
        <v>162</v>
      </c>
      <c r="B97" t="s">
        <v>6</v>
      </c>
      <c r="C97" t="s">
        <v>9</v>
      </c>
      <c r="D97" t="s">
        <v>16</v>
      </c>
      <c r="E97" t="s">
        <v>21</v>
      </c>
      <c r="G97" s="10">
        <v>44027</v>
      </c>
      <c r="H97" s="10">
        <v>44030</v>
      </c>
      <c r="I97" s="10">
        <f>Table_SiteMilestonesTracking[[#This Row],[TechnicalSiteSurvey_BL]]+t1_SiteSurveyBL+t2_SiteEngineeringDocumentBL</f>
        <v>44045</v>
      </c>
      <c r="J97" s="10">
        <v>44041.166666666664</v>
      </c>
      <c r="K97" s="10">
        <f>Table_SiteMilestonesTracking[[#This Row],[SiteEngineeringDocument_BL]]+t3_SiteConstructionWorkOrderBL</f>
        <v>44047</v>
      </c>
      <c r="L97" s="10">
        <v>44048.666666666664</v>
      </c>
      <c r="M97" s="10">
        <f>Table_SiteMilestonesTracking[[#This Row],[SiteConstructionWorkOrder_BL]]+t4_CivilWorksBL</f>
        <v>44067</v>
      </c>
      <c r="N97" s="10">
        <v>44055.666666666664</v>
      </c>
      <c r="O97" s="10">
        <f>Table_SiteMilestonesTracking[[#This Row],[CivilWorks_BL]]+t5_MechanicalWorksBL</f>
        <v>44073</v>
      </c>
      <c r="P97" s="10">
        <v>44058.833333333328</v>
      </c>
      <c r="Q97" s="10">
        <f>Table_SiteMilestonesTracking[[#This Row],[MechanicalWorks_BL]]+t6_ElectricalWorksBL</f>
        <v>44082</v>
      </c>
      <c r="R97" s="10">
        <v>44065.833333333328</v>
      </c>
      <c r="S97" s="10">
        <f>Table_SiteMilestonesTracking[[#This Row],[ElectricalWorks_BL]]+t7_ConstructionAcceptanceBL</f>
        <v>44084</v>
      </c>
      <c r="T97" s="10">
        <v>44066.333333333328</v>
      </c>
      <c r="U97" s="10">
        <f>Table_SiteMilestonesTracking[[#This Row],[ConstructionAcceptance_BL]]+t8_ReadyForInstallationBL</f>
        <v>44089</v>
      </c>
      <c r="V97" s="10">
        <v>44069.833333333328</v>
      </c>
      <c r="W97" s="10">
        <f>Table_SiteMilestonesTracking[[#This Row],[ReadyForInstallation_BL]]+t9_SiteInOperationsBL</f>
        <v>44099</v>
      </c>
      <c r="X97" s="10">
        <v>44080.833333333328</v>
      </c>
      <c r="Y97" s="16">
        <f>Table_SiteMilestonesTracking[[#This Row],[SiteInOperations_BL]]-Table_SiteMilestonesTracking[[#This Row],[TechnicalSiteSurvey_BL]]</f>
        <v>72</v>
      </c>
      <c r="Z97" s="16">
        <f>Table_SiteMilestonesTracking[[#This Row],[SiteInOperations_AC]]-Table_SiteMilestonesTracking[[#This Row],[TechnicalSiteSurvey_AC]]</f>
        <v>50.833333333328483</v>
      </c>
      <c r="AA97" s="16">
        <f>Table_SiteMilestonesTracking[[#This Row],[E2E_Site_AC]]-Table_SiteMilestonesTracking[[#This Row],[E2E_Site_BL]]</f>
        <v>-21.166666666671517</v>
      </c>
    </row>
    <row r="98" spans="1:27" x14ac:dyDescent="0.25">
      <c r="A98" t="s">
        <v>163</v>
      </c>
      <c r="B98" t="s">
        <v>6</v>
      </c>
      <c r="C98" t="s">
        <v>10</v>
      </c>
      <c r="D98" t="s">
        <v>14</v>
      </c>
      <c r="E98" t="s">
        <v>21</v>
      </c>
      <c r="G98" s="10">
        <v>44027</v>
      </c>
      <c r="H98" s="10">
        <v>44031</v>
      </c>
      <c r="I98" s="10">
        <f>Table_SiteMilestonesTracking[[#This Row],[TechnicalSiteSurvey_BL]]+t1_SiteSurveyBL+t2_SiteEngineeringDocumentBL</f>
        <v>44045</v>
      </c>
      <c r="J98" s="10">
        <v>44044.166666666664</v>
      </c>
      <c r="K98" s="10">
        <f>Table_SiteMilestonesTracking[[#This Row],[SiteEngineeringDocument_BL]]+t3_SiteConstructionWorkOrderBL</f>
        <v>44047</v>
      </c>
      <c r="L98" s="10">
        <v>44048.666666666664</v>
      </c>
      <c r="M98" s="10">
        <f>Table_SiteMilestonesTracking[[#This Row],[SiteConstructionWorkOrder_BL]]+t4_CivilWorksBL</f>
        <v>44067</v>
      </c>
      <c r="N98" s="10">
        <v>44051.666666666664</v>
      </c>
      <c r="O98" s="10">
        <f>Table_SiteMilestonesTracking[[#This Row],[CivilWorks_BL]]+t5_MechanicalWorksBL</f>
        <v>44073</v>
      </c>
      <c r="P98" s="10">
        <v>44061.833333333328</v>
      </c>
      <c r="Q98" s="10">
        <f>Table_SiteMilestonesTracking[[#This Row],[MechanicalWorks_BL]]+t6_ElectricalWorksBL</f>
        <v>44082</v>
      </c>
      <c r="R98" s="10">
        <v>44063.833333333328</v>
      </c>
      <c r="S98" s="10">
        <f>Table_SiteMilestonesTracking[[#This Row],[ElectricalWorks_BL]]+t7_ConstructionAcceptanceBL</f>
        <v>44084</v>
      </c>
      <c r="T98" s="10">
        <v>44069.333333333328</v>
      </c>
      <c r="U98" s="10">
        <f>Table_SiteMilestonesTracking[[#This Row],[ConstructionAcceptance_BL]]+t8_ReadyForInstallationBL</f>
        <v>44089</v>
      </c>
      <c r="V98" s="10">
        <v>44069.833333333328</v>
      </c>
      <c r="W98" s="10">
        <f>Table_SiteMilestonesTracking[[#This Row],[ReadyForInstallation_BL]]+t9_SiteInOperationsBL</f>
        <v>44099</v>
      </c>
      <c r="X98" s="10">
        <v>44080.833333333328</v>
      </c>
      <c r="Y98" s="16">
        <f>Table_SiteMilestonesTracking[[#This Row],[SiteInOperations_BL]]-Table_SiteMilestonesTracking[[#This Row],[TechnicalSiteSurvey_BL]]</f>
        <v>72</v>
      </c>
      <c r="Z98" s="16">
        <f>Table_SiteMilestonesTracking[[#This Row],[SiteInOperations_AC]]-Table_SiteMilestonesTracking[[#This Row],[TechnicalSiteSurvey_AC]]</f>
        <v>49.833333333328483</v>
      </c>
      <c r="AA98" s="16">
        <f>Table_SiteMilestonesTracking[[#This Row],[E2E_Site_AC]]-Table_SiteMilestonesTracking[[#This Row],[E2E_Site_BL]]</f>
        <v>-22.166666666671517</v>
      </c>
    </row>
    <row r="99" spans="1:27" x14ac:dyDescent="0.25">
      <c r="A99" t="s">
        <v>164</v>
      </c>
      <c r="B99" t="s">
        <v>4</v>
      </c>
      <c r="C99" t="s">
        <v>11</v>
      </c>
      <c r="D99" t="s">
        <v>15</v>
      </c>
      <c r="E99" t="s">
        <v>19</v>
      </c>
      <c r="G99" s="10">
        <v>44027</v>
      </c>
      <c r="H99" s="10">
        <v>44028</v>
      </c>
      <c r="I99" s="10">
        <f>Table_SiteMilestonesTracking[[#This Row],[TechnicalSiteSurvey_BL]]+t1_SiteSurveyBL+t2_SiteEngineeringDocumentBL</f>
        <v>44045</v>
      </c>
      <c r="J99" s="10">
        <v>44040.166666666664</v>
      </c>
      <c r="K99" s="10">
        <f>Table_SiteMilestonesTracking[[#This Row],[SiteEngineeringDocument_BL]]+t3_SiteConstructionWorkOrderBL</f>
        <v>44047</v>
      </c>
      <c r="L99" s="10">
        <v>44051.666666666664</v>
      </c>
      <c r="M99" s="10">
        <f>Table_SiteMilestonesTracking[[#This Row],[SiteConstructionWorkOrder_BL]]+t4_CivilWorksBL</f>
        <v>44067</v>
      </c>
      <c r="N99" s="10">
        <v>44053.666666666664</v>
      </c>
      <c r="O99" s="10">
        <f>Table_SiteMilestonesTracking[[#This Row],[CivilWorks_BL]]+t5_MechanicalWorksBL</f>
        <v>44073</v>
      </c>
      <c r="P99" s="10">
        <v>44062.833333333328</v>
      </c>
      <c r="Q99" s="10">
        <f>Table_SiteMilestonesTracking[[#This Row],[MechanicalWorks_BL]]+t6_ElectricalWorksBL</f>
        <v>44082</v>
      </c>
      <c r="R99" s="10">
        <v>44062.833333333328</v>
      </c>
      <c r="S99" s="10">
        <f>Table_SiteMilestonesTracking[[#This Row],[ElectricalWorks_BL]]+t7_ConstructionAcceptanceBL</f>
        <v>44084</v>
      </c>
      <c r="T99" s="10">
        <v>44068.333333333328</v>
      </c>
      <c r="U99" s="10">
        <f>Table_SiteMilestonesTracking[[#This Row],[ConstructionAcceptance_BL]]+t8_ReadyForInstallationBL</f>
        <v>44089</v>
      </c>
      <c r="V99" s="10">
        <v>44069.833333333328</v>
      </c>
      <c r="W99" s="10">
        <f>Table_SiteMilestonesTracking[[#This Row],[ReadyForInstallation_BL]]+t9_SiteInOperationsBL</f>
        <v>44099</v>
      </c>
      <c r="X99" s="10">
        <v>44076.833333333328</v>
      </c>
      <c r="Y99" s="16">
        <f>Table_SiteMilestonesTracking[[#This Row],[SiteInOperations_BL]]-Table_SiteMilestonesTracking[[#This Row],[TechnicalSiteSurvey_BL]]</f>
        <v>72</v>
      </c>
      <c r="Z99" s="16">
        <f>Table_SiteMilestonesTracking[[#This Row],[SiteInOperations_AC]]-Table_SiteMilestonesTracking[[#This Row],[TechnicalSiteSurvey_AC]]</f>
        <v>48.833333333328483</v>
      </c>
      <c r="AA99" s="16">
        <f>Table_SiteMilestonesTracking[[#This Row],[E2E_Site_AC]]-Table_SiteMilestonesTracking[[#This Row],[E2E_Site_BL]]</f>
        <v>-23.166666666671517</v>
      </c>
    </row>
    <row r="100" spans="1:27" x14ac:dyDescent="0.25">
      <c r="A100" t="s">
        <v>165</v>
      </c>
      <c r="B100" t="s">
        <v>4</v>
      </c>
      <c r="C100" t="s">
        <v>12</v>
      </c>
      <c r="D100" t="s">
        <v>16</v>
      </c>
      <c r="E100" t="s">
        <v>20</v>
      </c>
      <c r="G100" s="10">
        <v>44027</v>
      </c>
      <c r="H100" s="10">
        <v>44029</v>
      </c>
      <c r="I100" s="10">
        <f>Table_SiteMilestonesTracking[[#This Row],[TechnicalSiteSurvey_BL]]+t1_SiteSurveyBL+t2_SiteEngineeringDocumentBL</f>
        <v>44045</v>
      </c>
      <c r="J100" s="10">
        <v>44040.166666666664</v>
      </c>
      <c r="K100" s="10">
        <f>Table_SiteMilestonesTracking[[#This Row],[SiteEngineeringDocument_BL]]+t3_SiteConstructionWorkOrderBL</f>
        <v>44047</v>
      </c>
      <c r="L100" s="10">
        <v>44047.666666666664</v>
      </c>
      <c r="M100" s="10">
        <f>Table_SiteMilestonesTracking[[#This Row],[SiteConstructionWorkOrder_BL]]+t4_CivilWorksBL</f>
        <v>44067</v>
      </c>
      <c r="N100" s="10">
        <v>44055.666666666664</v>
      </c>
      <c r="O100" s="10">
        <f>Table_SiteMilestonesTracking[[#This Row],[CivilWorks_BL]]+t5_MechanicalWorksBL</f>
        <v>44073</v>
      </c>
      <c r="P100" s="10">
        <v>44059.833333333328</v>
      </c>
      <c r="Q100" s="10">
        <f>Table_SiteMilestonesTracking[[#This Row],[MechanicalWorks_BL]]+t6_ElectricalWorksBL</f>
        <v>44082</v>
      </c>
      <c r="R100" s="10">
        <v>44062.833333333328</v>
      </c>
      <c r="S100" s="10">
        <f>Table_SiteMilestonesTracking[[#This Row],[ElectricalWorks_BL]]+t7_ConstructionAcceptanceBL</f>
        <v>44084</v>
      </c>
      <c r="T100" s="10">
        <v>44065.333333333328</v>
      </c>
      <c r="U100" s="10">
        <f>Table_SiteMilestonesTracking[[#This Row],[ConstructionAcceptance_BL]]+t8_ReadyForInstallationBL</f>
        <v>44089</v>
      </c>
      <c r="V100" s="10">
        <v>44071.833333333328</v>
      </c>
      <c r="W100" s="10">
        <f>Table_SiteMilestonesTracking[[#This Row],[ReadyForInstallation_BL]]+t9_SiteInOperationsBL</f>
        <v>44099</v>
      </c>
      <c r="X100" s="10">
        <v>44079.833333333328</v>
      </c>
      <c r="Y100" s="16">
        <f>Table_SiteMilestonesTracking[[#This Row],[SiteInOperations_BL]]-Table_SiteMilestonesTracking[[#This Row],[TechnicalSiteSurvey_BL]]</f>
        <v>72</v>
      </c>
      <c r="Z100" s="16">
        <f>Table_SiteMilestonesTracking[[#This Row],[SiteInOperations_AC]]-Table_SiteMilestonesTracking[[#This Row],[TechnicalSiteSurvey_AC]]</f>
        <v>50.833333333328483</v>
      </c>
      <c r="AA100" s="16">
        <f>Table_SiteMilestonesTracking[[#This Row],[E2E_Site_AC]]-Table_SiteMilestonesTracking[[#This Row],[E2E_Site_BL]]</f>
        <v>-21.166666666671517</v>
      </c>
    </row>
    <row r="101" spans="1:27" x14ac:dyDescent="0.25">
      <c r="A101" t="s">
        <v>166</v>
      </c>
      <c r="B101" t="s">
        <v>5</v>
      </c>
      <c r="C101" t="s">
        <v>13</v>
      </c>
      <c r="D101" t="s">
        <v>14</v>
      </c>
      <c r="E101" t="s">
        <v>21</v>
      </c>
      <c r="G101" s="10">
        <v>44027</v>
      </c>
      <c r="H101" s="10">
        <v>44031</v>
      </c>
      <c r="I101" s="10">
        <f>Table_SiteMilestonesTracking[[#This Row],[TechnicalSiteSurvey_BL]]+t1_SiteSurveyBL+t2_SiteEngineeringDocumentBL</f>
        <v>44045</v>
      </c>
      <c r="J101" s="10">
        <v>44041.166666666664</v>
      </c>
      <c r="K101" s="10">
        <f>Table_SiteMilestonesTracking[[#This Row],[SiteEngineeringDocument_BL]]+t3_SiteConstructionWorkOrderBL</f>
        <v>44047</v>
      </c>
      <c r="L101" s="10">
        <v>44047.666666666664</v>
      </c>
      <c r="M101" s="10">
        <f>Table_SiteMilestonesTracking[[#This Row],[SiteConstructionWorkOrder_BL]]+t4_CivilWorksBL</f>
        <v>44067</v>
      </c>
      <c r="N101" s="10">
        <v>44055.666666666664</v>
      </c>
      <c r="O101" s="10">
        <f>Table_SiteMilestonesTracking[[#This Row],[CivilWorks_BL]]+t5_MechanicalWorksBL</f>
        <v>44073</v>
      </c>
      <c r="P101" s="10">
        <v>44059.833333333328</v>
      </c>
      <c r="Q101" s="10">
        <f>Table_SiteMilestonesTracking[[#This Row],[MechanicalWorks_BL]]+t6_ElectricalWorksBL</f>
        <v>44082</v>
      </c>
      <c r="R101" s="10">
        <v>44063.833333333328</v>
      </c>
      <c r="S101" s="10">
        <f>Table_SiteMilestonesTracking[[#This Row],[ElectricalWorks_BL]]+t7_ConstructionAcceptanceBL</f>
        <v>44084</v>
      </c>
      <c r="T101" s="10">
        <v>44066.333333333328</v>
      </c>
      <c r="U101" s="10">
        <f>Table_SiteMilestonesTracking[[#This Row],[ConstructionAcceptance_BL]]+t8_ReadyForInstallationBL</f>
        <v>44089</v>
      </c>
      <c r="V101" s="10">
        <v>44070.833333333328</v>
      </c>
      <c r="W101" s="10">
        <f>Table_SiteMilestonesTracking[[#This Row],[ReadyForInstallation_BL]]+t9_SiteInOperationsBL</f>
        <v>44099</v>
      </c>
      <c r="X101" s="10">
        <v>44078.833333333328</v>
      </c>
      <c r="Y101" s="16">
        <f>Table_SiteMilestonesTracking[[#This Row],[SiteInOperations_BL]]-Table_SiteMilestonesTracking[[#This Row],[TechnicalSiteSurvey_BL]]</f>
        <v>72</v>
      </c>
      <c r="Z101" s="16">
        <f>Table_SiteMilestonesTracking[[#This Row],[SiteInOperations_AC]]-Table_SiteMilestonesTracking[[#This Row],[TechnicalSiteSurvey_AC]]</f>
        <v>47.833333333328483</v>
      </c>
      <c r="AA101" s="16">
        <f>Table_SiteMilestonesTracking[[#This Row],[E2E_Site_AC]]-Table_SiteMilestonesTracking[[#This Row],[E2E_Site_BL]]</f>
        <v>-24.166666666671517</v>
      </c>
    </row>
    <row r="102" spans="1:27" x14ac:dyDescent="0.25">
      <c r="A102" t="s">
        <v>167</v>
      </c>
      <c r="B102" t="s">
        <v>5</v>
      </c>
      <c r="C102" t="s">
        <v>8</v>
      </c>
      <c r="D102" t="s">
        <v>15</v>
      </c>
      <c r="E102" t="s">
        <v>21</v>
      </c>
      <c r="G102" s="10">
        <v>44027</v>
      </c>
      <c r="H102" s="10">
        <v>44030</v>
      </c>
      <c r="I102" s="10">
        <f>Table_SiteMilestonesTracking[[#This Row],[TechnicalSiteSurvey_BL]]+t1_SiteSurveyBL+t2_SiteEngineeringDocumentBL</f>
        <v>44045</v>
      </c>
      <c r="J102" s="10">
        <v>44042.166666666664</v>
      </c>
      <c r="K102" s="10">
        <f>Table_SiteMilestonesTracking[[#This Row],[SiteEngineeringDocument_BL]]+t3_SiteConstructionWorkOrderBL</f>
        <v>44047</v>
      </c>
      <c r="L102" s="10">
        <v>44050.666666666664</v>
      </c>
      <c r="M102" s="10">
        <f>Table_SiteMilestonesTracking[[#This Row],[SiteConstructionWorkOrder_BL]]+t4_CivilWorksBL</f>
        <v>44067</v>
      </c>
      <c r="N102" s="10">
        <v>44054.666666666664</v>
      </c>
      <c r="O102" s="10">
        <f>Table_SiteMilestonesTracking[[#This Row],[CivilWorks_BL]]+t5_MechanicalWorksBL</f>
        <v>44073</v>
      </c>
      <c r="P102" s="10">
        <v>44061.833333333328</v>
      </c>
      <c r="Q102" s="10">
        <f>Table_SiteMilestonesTracking[[#This Row],[MechanicalWorks_BL]]+t6_ElectricalWorksBL</f>
        <v>44082</v>
      </c>
      <c r="R102" s="10">
        <v>44067.833333333328</v>
      </c>
      <c r="S102" s="10">
        <f>Table_SiteMilestonesTracking[[#This Row],[ElectricalWorks_BL]]+t7_ConstructionAcceptanceBL</f>
        <v>44084</v>
      </c>
      <c r="T102" s="10">
        <v>44069.333333333328</v>
      </c>
      <c r="U102" s="10">
        <f>Table_SiteMilestonesTracking[[#This Row],[ConstructionAcceptance_BL]]+t8_ReadyForInstallationBL</f>
        <v>44089</v>
      </c>
      <c r="V102" s="10">
        <v>44072.833333333328</v>
      </c>
      <c r="W102" s="10">
        <f>Table_SiteMilestonesTracking[[#This Row],[ReadyForInstallation_BL]]+t9_SiteInOperationsBL</f>
        <v>44099</v>
      </c>
      <c r="X102" s="10">
        <v>44078.833333333328</v>
      </c>
      <c r="Y102" s="16">
        <f>Table_SiteMilestonesTracking[[#This Row],[SiteInOperations_BL]]-Table_SiteMilestonesTracking[[#This Row],[TechnicalSiteSurvey_BL]]</f>
        <v>72</v>
      </c>
      <c r="Z102" s="16">
        <f>Table_SiteMilestonesTracking[[#This Row],[SiteInOperations_AC]]-Table_SiteMilestonesTracking[[#This Row],[TechnicalSiteSurvey_AC]]</f>
        <v>48.833333333328483</v>
      </c>
      <c r="AA102" s="16">
        <f>Table_SiteMilestonesTracking[[#This Row],[E2E_Site_AC]]-Table_SiteMilestonesTracking[[#This Row],[E2E_Site_BL]]</f>
        <v>-23.166666666671517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N1"/>
    </sheetView>
  </sheetViews>
  <sheetFormatPr baseColWidth="10" defaultColWidth="8.7109375" defaultRowHeight="15" outlineLevelRow="1" x14ac:dyDescent="0.25"/>
  <cols>
    <col min="1" max="1" width="15.7109375" customWidth="1"/>
    <col min="2" max="2" width="16.85546875" customWidth="1"/>
    <col min="3" max="3" width="11.42578125" customWidth="1"/>
    <col min="4" max="4" width="11.42578125" bestFit="1" customWidth="1"/>
    <col min="5" max="5" width="21.42578125" bestFit="1" customWidth="1"/>
    <col min="6" max="6" width="27.28515625" bestFit="1" customWidth="1"/>
    <col min="7" max="7" width="21.85546875" bestFit="1" customWidth="1"/>
    <col min="8" max="8" width="27.85546875" bestFit="1" customWidth="1"/>
    <col min="9" max="9" width="28.28515625" bestFit="1" customWidth="1"/>
    <col min="10" max="10" width="33.5703125" bestFit="1" customWidth="1"/>
    <col min="11" max="11" width="28.5703125" bestFit="1" customWidth="1"/>
    <col min="12" max="12" width="34" bestFit="1" customWidth="1"/>
    <col min="13" max="13" width="29.7109375" bestFit="1" customWidth="1"/>
    <col min="14" max="14" width="35" bestFit="1" customWidth="1"/>
    <col min="15" max="15" width="30.140625" bestFit="1" customWidth="1"/>
    <col min="16" max="16" width="35.42578125" bestFit="1" customWidth="1"/>
    <col min="17" max="17" width="15.5703125" bestFit="1" customWidth="1"/>
    <col min="18" max="18" width="19.85546875" bestFit="1" customWidth="1"/>
    <col min="19" max="19" width="15.85546875" bestFit="1" customWidth="1"/>
    <col min="20" max="21" width="20.28515625" bestFit="1" customWidth="1"/>
    <col min="22" max="22" width="26.140625" bestFit="1" customWidth="1"/>
    <col min="23" max="23" width="20.7109375" bestFit="1" customWidth="1"/>
    <col min="24" max="24" width="26.5703125" bestFit="1" customWidth="1"/>
    <col min="25" max="25" width="24.85546875" bestFit="1" customWidth="1"/>
    <col min="26" max="26" width="30.7109375" bestFit="1" customWidth="1"/>
    <col min="27" max="27" width="25.28515625" bestFit="1" customWidth="1"/>
    <col min="28" max="28" width="31.140625" bestFit="1" customWidth="1"/>
    <col min="29" max="29" width="14.85546875" bestFit="1" customWidth="1"/>
    <col min="30" max="30" width="20.85546875" bestFit="1" customWidth="1"/>
    <col min="31" max="31" width="15.42578125" bestFit="1" customWidth="1"/>
    <col min="32" max="32" width="21.28515625" bestFit="1" customWidth="1"/>
    <col min="33" max="33" width="17.5703125" bestFit="1" customWidth="1"/>
    <col min="34" max="34" width="23.42578125" bestFit="1" customWidth="1"/>
    <col min="35" max="35" width="18" bestFit="1" customWidth="1"/>
    <col min="36" max="36" width="24" bestFit="1" customWidth="1"/>
    <col min="37" max="37" width="22.85546875" customWidth="1"/>
    <col min="38" max="38" width="25.85546875" bestFit="1" customWidth="1"/>
    <col min="39" max="39" width="21" bestFit="1" customWidth="1"/>
    <col min="40" max="40" width="26.42578125" bestFit="1" customWidth="1"/>
  </cols>
  <sheetData>
    <row r="1" spans="1:40" ht="48.95" customHeight="1" x14ac:dyDescent="0.35">
      <c r="A1" s="31" t="s">
        <v>44</v>
      </c>
      <c r="B1" s="31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</row>
    <row r="2" spans="1:40" x14ac:dyDescent="0.25">
      <c r="E2" s="18">
        <f>SUBTOTAL(9,Table_SiteMilestoneTrackingSummary[TechnicalSiteSurvey_BL])</f>
        <v>100</v>
      </c>
      <c r="G2" s="18">
        <f>SUBTOTAL(9,Table_SiteMilestoneTrackingSummary[TechnicalSiteSurvey_AC])</f>
        <v>100</v>
      </c>
      <c r="I2" s="18">
        <f>SUBTOTAL(9,Table_SiteMilestoneTrackingSummary[SiteEngineeringDocument_BL])</f>
        <v>100</v>
      </c>
      <c r="K2" s="18">
        <f>SUBTOTAL(9,Table_SiteMilestoneTrackingSummary[SiteEngineeringDocument_AC])</f>
        <v>100</v>
      </c>
      <c r="M2" s="18">
        <f>SUBTOTAL(9,Table_SiteMilestoneTrackingSummary[SiteConstructionWorkOrder_BL])</f>
        <v>100</v>
      </c>
      <c r="O2" s="18">
        <f>SUBTOTAL(9,Table_SiteMilestoneTrackingSummary[SiteConstructionWorkOrder_AC])</f>
        <v>100</v>
      </c>
      <c r="Q2" s="18">
        <f>SUBTOTAL(9,Table_SiteMilestoneTrackingSummary[CivilWorks_BL])</f>
        <v>100</v>
      </c>
      <c r="S2" s="18">
        <f>SUBTOTAL(9,Table_SiteMilestoneTrackingSummary[CivilWorks_AC])</f>
        <v>100</v>
      </c>
      <c r="U2" s="18">
        <f>SUBTOTAL(9,Table_SiteMilestoneTrackingSummary[MechanicalWorks_BL])</f>
        <v>100</v>
      </c>
      <c r="W2" s="18">
        <f>SUBTOTAL(9,Table_SiteMilestoneTrackingSummary[MechanicalWorks_AC])</f>
        <v>100</v>
      </c>
      <c r="Y2" s="18">
        <f>SUBTOTAL(9,Table_SiteMilestoneTrackingSummary[ElectricalWorks_BL])</f>
        <v>100</v>
      </c>
      <c r="AA2" s="18">
        <f>SUBTOTAL(9,Table_SiteMilestoneTrackingSummary[ElectricalWorks_AC])</f>
        <v>100</v>
      </c>
      <c r="AC2" s="18">
        <f>SUBTOTAL(9,Table_SiteMilestoneTrackingSummary[ConstructionAcceptance_BL])</f>
        <v>100</v>
      </c>
      <c r="AE2" s="18">
        <f>SUBTOTAL(9,Table_SiteMilestoneTrackingSummary[ConstructionAcceptance_AC])</f>
        <v>100</v>
      </c>
      <c r="AG2" s="18">
        <f>SUBTOTAL(9,Table_SiteMilestoneTrackingSummary[ReadyForInstallation_BL])</f>
        <v>100</v>
      </c>
      <c r="AI2">
        <f>SUBTOTAL(9,Table_SiteMilestoneTrackingSummary[ReadyForInstallation_AC])</f>
        <v>100</v>
      </c>
      <c r="AK2">
        <f>SUBTOTAL(9,Table_SiteMilestoneTrackingSummary[SiteInOperations_BL])</f>
        <v>100</v>
      </c>
      <c r="AM2">
        <f>SUBTOTAL(9,Table_SiteMilestoneTrackingSummary[SiteInOperations_AC])</f>
        <v>100</v>
      </c>
    </row>
    <row r="3" spans="1:40" x14ac:dyDescent="0.25">
      <c r="A3" t="s">
        <v>32</v>
      </c>
      <c r="B3" t="s">
        <v>31</v>
      </c>
      <c r="C3" t="s">
        <v>33</v>
      </c>
      <c r="D3" t="s">
        <v>34</v>
      </c>
      <c r="E3" t="s">
        <v>168</v>
      </c>
      <c r="F3" t="s">
        <v>184</v>
      </c>
      <c r="G3" t="s">
        <v>169</v>
      </c>
      <c r="H3" t="s">
        <v>185</v>
      </c>
      <c r="I3" t="s">
        <v>170</v>
      </c>
      <c r="J3" t="s">
        <v>186</v>
      </c>
      <c r="K3" t="s">
        <v>171</v>
      </c>
      <c r="L3" t="s">
        <v>187</v>
      </c>
      <c r="M3" t="s">
        <v>172</v>
      </c>
      <c r="N3" t="s">
        <v>188</v>
      </c>
      <c r="O3" t="s">
        <v>173</v>
      </c>
      <c r="P3" t="s">
        <v>189</v>
      </c>
      <c r="Q3" t="s">
        <v>174</v>
      </c>
      <c r="R3" t="s">
        <v>190</v>
      </c>
      <c r="S3" t="s">
        <v>175</v>
      </c>
      <c r="T3" t="s">
        <v>191</v>
      </c>
      <c r="U3" t="s">
        <v>176</v>
      </c>
      <c r="V3" t="s">
        <v>192</v>
      </c>
      <c r="W3" t="s">
        <v>177</v>
      </c>
      <c r="X3" t="s">
        <v>193</v>
      </c>
      <c r="Y3" t="s">
        <v>178</v>
      </c>
      <c r="Z3" t="s">
        <v>194</v>
      </c>
      <c r="AA3" t="s">
        <v>179</v>
      </c>
      <c r="AB3" t="s">
        <v>195</v>
      </c>
      <c r="AC3" t="s">
        <v>180</v>
      </c>
      <c r="AD3" t="s">
        <v>196</v>
      </c>
      <c r="AE3" t="s">
        <v>181</v>
      </c>
      <c r="AF3" t="s">
        <v>197</v>
      </c>
      <c r="AG3" t="s">
        <v>182</v>
      </c>
      <c r="AH3" t="s">
        <v>198</v>
      </c>
      <c r="AI3" t="s">
        <v>183</v>
      </c>
      <c r="AJ3" t="s">
        <v>199</v>
      </c>
      <c r="AK3" t="s">
        <v>35</v>
      </c>
      <c r="AL3" t="s">
        <v>37</v>
      </c>
      <c r="AM3" t="s">
        <v>36</v>
      </c>
      <c r="AN3" t="s">
        <v>38</v>
      </c>
    </row>
    <row r="4" spans="1:40" outlineLevel="1" x14ac:dyDescent="0.25">
      <c r="A4">
        <v>2020</v>
      </c>
      <c r="B4">
        <v>1</v>
      </c>
      <c r="C4" s="10">
        <f>DATE(Table_SiteMilestoneTrackingSummary[[#This Row],[Year]],1,-2)-WEEKDAY(DATE(Table_SiteMilestoneTrackingSummary[[#This Row],[Year]],1,3))+Table_SiteMilestoneTrackingSummary[[#This Row],[Week]]*7</f>
        <v>43829</v>
      </c>
      <c r="D4" s="10">
        <f>Table_SiteMilestoneTrackingSummary[[#This Row],[StartDate]]+6</f>
        <v>43835</v>
      </c>
      <c r="E4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4" s="17">
        <f>Table_SiteMilestoneTrackingSummary[[#This Row],[TechnicalSiteSurvey_BL]]+0</f>
        <v>0</v>
      </c>
      <c r="G4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4" s="17">
        <f>0+Table_SiteMilestoneTrackingSummary[[#This Row],[TechnicalSiteSurvey_AC]]</f>
        <v>0</v>
      </c>
      <c r="I4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4" s="17">
        <f>0+Table_SiteMilestoneTrackingSummary[[#This Row],[SiteEngineeringDocument_BL]]</f>
        <v>0</v>
      </c>
      <c r="K4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4" s="17">
        <f>0+Table_SiteMilestoneTrackingSummary[[#This Row],[SiteEngineeringDocument_AC]]</f>
        <v>0</v>
      </c>
      <c r="M4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4" s="17">
        <f>0+Table_SiteMilestoneTrackingSummary[[#This Row],[SiteConstructionWorkOrder_BL]]</f>
        <v>0</v>
      </c>
      <c r="O4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4" s="17">
        <f>0+Table_SiteMilestoneTrackingSummary[[#This Row],[SiteConstructionWorkOrder_AC]]</f>
        <v>0</v>
      </c>
      <c r="Q4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" s="17">
        <f>0+Table_SiteMilestoneTrackingSummary[[#This Row],[CivilWorks_BL]]</f>
        <v>0</v>
      </c>
      <c r="S4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" s="17">
        <f>0+Table_SiteMilestoneTrackingSummary[[#This Row],[CivilWorks_AC]]</f>
        <v>0</v>
      </c>
      <c r="U4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" s="17">
        <f>0+Table_SiteMilestoneTrackingSummary[[#This Row],[MechanicalWorks_BL]]</f>
        <v>0</v>
      </c>
      <c r="W4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" s="17">
        <f>0+Table_SiteMilestoneTrackingSummary[[#This Row],[MechanicalWorks_AC]]</f>
        <v>0</v>
      </c>
      <c r="Y4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4" s="17">
        <f>0+Table_SiteMilestoneTrackingSummary[[#This Row],[ElectricalWorks_BL]]</f>
        <v>0</v>
      </c>
      <c r="AA4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4" s="17">
        <f>0+Table_SiteMilestoneTrackingSummary[[#This Row],[ElectricalWorks_AC]]</f>
        <v>0</v>
      </c>
      <c r="AC4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" s="17">
        <f>0+Table_SiteMilestoneTrackingSummary[[#This Row],[ConstructionAcceptance_BL]]</f>
        <v>0</v>
      </c>
      <c r="AE4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" s="17">
        <f>0+Table_SiteMilestoneTrackingSummary[[#This Row],[ConstructionAcceptance_AC]]</f>
        <v>0</v>
      </c>
      <c r="AG4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4" s="17">
        <f>0+Table_SiteMilestoneTrackingSummary[[#This Row],[ReadyForInstallation_BL]]</f>
        <v>0</v>
      </c>
      <c r="AI4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4" s="17">
        <f>0+Table_SiteMilestoneTrackingSummary[[#This Row],[ReadyForInstallation_AC]]</f>
        <v>0</v>
      </c>
      <c r="AK4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4" s="17">
        <f>0+Table_SiteMilestoneTrackingSummary[[#This Row],[SiteInOperations_BL]]</f>
        <v>0</v>
      </c>
      <c r="AM4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4" s="17">
        <f>0+Table_SiteMilestoneTrackingSummary[[#This Row],[SiteInOperations_AC]]</f>
        <v>0</v>
      </c>
    </row>
    <row r="5" spans="1:40" outlineLevel="1" x14ac:dyDescent="0.25">
      <c r="A5">
        <v>2020</v>
      </c>
      <c r="B5">
        <v>2</v>
      </c>
      <c r="C5" s="10">
        <f>DATE(Table_SiteMilestoneTrackingSummary[[#This Row],[Year]],1,-2)-WEEKDAY(DATE(Table_SiteMilestoneTrackingSummary[[#This Row],[Year]],1,3))+Table_SiteMilestoneTrackingSummary[[#This Row],[Week]]*7</f>
        <v>43836</v>
      </c>
      <c r="D5" s="10">
        <f>Table_SiteMilestoneTrackingSummary[[#This Row],[StartDate]]+6</f>
        <v>43842</v>
      </c>
      <c r="E5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5" s="17">
        <f>F4+Table_SiteMilestoneTrackingSummary[[#This Row],[TechnicalSiteSurvey_BL]]</f>
        <v>0</v>
      </c>
      <c r="G5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5" s="17">
        <f>H4+Table_SiteMilestoneTrackingSummary[[#This Row],[TechnicalSiteSurvey_AC]]</f>
        <v>0</v>
      </c>
      <c r="I5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5" s="17">
        <f>J4+Table_SiteMilestoneTrackingSummary[[#This Row],[SiteEngineeringDocument_BL]]</f>
        <v>0</v>
      </c>
      <c r="K5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5" s="17">
        <f>L4+Table_SiteMilestoneTrackingSummary[[#This Row],[SiteEngineeringDocument_AC]]</f>
        <v>0</v>
      </c>
      <c r="M5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5" s="17">
        <f>N4+Table_SiteMilestoneTrackingSummary[[#This Row],[SiteConstructionWorkOrder_BL]]</f>
        <v>0</v>
      </c>
      <c r="O5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5" s="17">
        <f>P4+Table_SiteMilestoneTrackingSummary[[#This Row],[SiteConstructionWorkOrder_AC]]</f>
        <v>0</v>
      </c>
      <c r="Q5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5" s="17">
        <f>R4+Table_SiteMilestoneTrackingSummary[[#This Row],[CivilWorks_BL]]</f>
        <v>0</v>
      </c>
      <c r="S5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5" s="17">
        <f>T4+Table_SiteMilestoneTrackingSummary[[#This Row],[CivilWorks_AC]]</f>
        <v>0</v>
      </c>
      <c r="U5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5" s="17">
        <f>V4+Table_SiteMilestoneTrackingSummary[[#This Row],[MechanicalWorks_BL]]</f>
        <v>0</v>
      </c>
      <c r="W5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5" s="17">
        <f>X4+Table_SiteMilestoneTrackingSummary[[#This Row],[MechanicalWorks_AC]]</f>
        <v>0</v>
      </c>
      <c r="Y5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5" s="17">
        <f>Z4+Table_SiteMilestoneTrackingSummary[[#This Row],[ElectricalWorks_BL]]</f>
        <v>0</v>
      </c>
      <c r="AA5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5" s="17">
        <f>AB4+Table_SiteMilestoneTrackingSummary[[#This Row],[ElectricalWorks_AC]]</f>
        <v>0</v>
      </c>
      <c r="AC5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5" s="17">
        <f>AD4+Table_SiteMilestoneTrackingSummary[[#This Row],[ConstructionAcceptance_BL]]</f>
        <v>0</v>
      </c>
      <c r="AE5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5" s="17">
        <f>AF4+Table_SiteMilestoneTrackingSummary[[#This Row],[ConstructionAcceptance_AC]]</f>
        <v>0</v>
      </c>
      <c r="AG5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5" s="17">
        <f>AH4+Table_SiteMilestoneTrackingSummary[[#This Row],[ReadyForInstallation_BL]]</f>
        <v>0</v>
      </c>
      <c r="AI5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5" s="17">
        <f>AJ4+Table_SiteMilestoneTrackingSummary[[#This Row],[ReadyForInstallation_AC]]</f>
        <v>0</v>
      </c>
      <c r="AK5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5" s="17">
        <f>AL4+Table_SiteMilestoneTrackingSummary[[#This Row],[SiteInOperations_BL]]</f>
        <v>0</v>
      </c>
      <c r="AM5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5" s="17">
        <f>AN4+Table_SiteMilestoneTrackingSummary[[#This Row],[SiteInOperations_AC]]</f>
        <v>0</v>
      </c>
    </row>
    <row r="6" spans="1:40" outlineLevel="1" x14ac:dyDescent="0.25">
      <c r="A6">
        <v>2020</v>
      </c>
      <c r="B6">
        <v>3</v>
      </c>
      <c r="C6" s="10">
        <f>DATE(Table_SiteMilestoneTrackingSummary[[#This Row],[Year]],1,-2)-WEEKDAY(DATE(Table_SiteMilestoneTrackingSummary[[#This Row],[Year]],1,3))+Table_SiteMilestoneTrackingSummary[[#This Row],[Week]]*7</f>
        <v>43843</v>
      </c>
      <c r="D6" s="10">
        <f>Table_SiteMilestoneTrackingSummary[[#This Row],[StartDate]]+6</f>
        <v>43849</v>
      </c>
      <c r="E6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6" s="17">
        <f>F5+Table_SiteMilestoneTrackingSummary[[#This Row],[TechnicalSiteSurvey_BL]]</f>
        <v>0</v>
      </c>
      <c r="G6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6" s="17">
        <f>H5+Table_SiteMilestoneTrackingSummary[[#This Row],[TechnicalSiteSurvey_AC]]</f>
        <v>0</v>
      </c>
      <c r="I6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6" s="17">
        <f>J5+Table_SiteMilestoneTrackingSummary[[#This Row],[SiteEngineeringDocument_BL]]</f>
        <v>0</v>
      </c>
      <c r="K6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6" s="17">
        <f>L5+Table_SiteMilestoneTrackingSummary[[#This Row],[SiteEngineeringDocument_AC]]</f>
        <v>0</v>
      </c>
      <c r="M6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6" s="17">
        <f>N5+Table_SiteMilestoneTrackingSummary[[#This Row],[SiteConstructionWorkOrder_BL]]</f>
        <v>0</v>
      </c>
      <c r="O6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6" s="17">
        <f>P5+Table_SiteMilestoneTrackingSummary[[#This Row],[SiteConstructionWorkOrder_AC]]</f>
        <v>0</v>
      </c>
      <c r="Q6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6" s="17">
        <f>R5+Table_SiteMilestoneTrackingSummary[[#This Row],[CivilWorks_BL]]</f>
        <v>0</v>
      </c>
      <c r="S6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6" s="17">
        <f>T5+Table_SiteMilestoneTrackingSummary[[#This Row],[CivilWorks_AC]]</f>
        <v>0</v>
      </c>
      <c r="U6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6" s="17">
        <f>V5+Table_SiteMilestoneTrackingSummary[[#This Row],[MechanicalWorks_BL]]</f>
        <v>0</v>
      </c>
      <c r="W6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6" s="17">
        <f>X5+Table_SiteMilestoneTrackingSummary[[#This Row],[MechanicalWorks_AC]]</f>
        <v>0</v>
      </c>
      <c r="Y6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6" s="17">
        <f>Z5+Table_SiteMilestoneTrackingSummary[[#This Row],[ElectricalWorks_BL]]</f>
        <v>0</v>
      </c>
      <c r="AA6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6" s="17">
        <f>AB5+Table_SiteMilestoneTrackingSummary[[#This Row],[ElectricalWorks_AC]]</f>
        <v>0</v>
      </c>
      <c r="AC6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6" s="17">
        <f>AD5+Table_SiteMilestoneTrackingSummary[[#This Row],[ConstructionAcceptance_BL]]</f>
        <v>0</v>
      </c>
      <c r="AE6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6" s="17">
        <f>AF5+Table_SiteMilestoneTrackingSummary[[#This Row],[ConstructionAcceptance_AC]]</f>
        <v>0</v>
      </c>
      <c r="AG6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6" s="17">
        <f>AH5+Table_SiteMilestoneTrackingSummary[[#This Row],[ReadyForInstallation_BL]]</f>
        <v>0</v>
      </c>
      <c r="AI6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6" s="17">
        <f>AJ5+Table_SiteMilestoneTrackingSummary[[#This Row],[ReadyForInstallation_AC]]</f>
        <v>0</v>
      </c>
      <c r="AK6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6" s="17">
        <f>AL5+Table_SiteMilestoneTrackingSummary[[#This Row],[SiteInOperations_BL]]</f>
        <v>0</v>
      </c>
      <c r="AM6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6" s="17">
        <f>AN5+Table_SiteMilestoneTrackingSummary[[#This Row],[SiteInOperations_AC]]</f>
        <v>0</v>
      </c>
    </row>
    <row r="7" spans="1:40" outlineLevel="1" x14ac:dyDescent="0.25">
      <c r="A7">
        <v>2020</v>
      </c>
      <c r="B7">
        <v>4</v>
      </c>
      <c r="C7" s="10">
        <f>DATE(Table_SiteMilestoneTrackingSummary[[#This Row],[Year]],1,-2)-WEEKDAY(DATE(Table_SiteMilestoneTrackingSummary[[#This Row],[Year]],1,3))+Table_SiteMilestoneTrackingSummary[[#This Row],[Week]]*7</f>
        <v>43850</v>
      </c>
      <c r="D7" s="10">
        <f>Table_SiteMilestoneTrackingSummary[[#This Row],[StartDate]]+6</f>
        <v>43856</v>
      </c>
      <c r="E7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7" s="17">
        <f>F6+Table_SiteMilestoneTrackingSummary[[#This Row],[TechnicalSiteSurvey_BL]]</f>
        <v>0</v>
      </c>
      <c r="G7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7" s="17">
        <f>H6+Table_SiteMilestoneTrackingSummary[[#This Row],[TechnicalSiteSurvey_AC]]</f>
        <v>0</v>
      </c>
      <c r="I7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7" s="17">
        <f>J6+Table_SiteMilestoneTrackingSummary[[#This Row],[SiteEngineeringDocument_BL]]</f>
        <v>0</v>
      </c>
      <c r="K7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7" s="17">
        <f>L6+Table_SiteMilestoneTrackingSummary[[#This Row],[SiteEngineeringDocument_AC]]</f>
        <v>0</v>
      </c>
      <c r="M7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7" s="17">
        <f>N6+Table_SiteMilestoneTrackingSummary[[#This Row],[SiteConstructionWorkOrder_BL]]</f>
        <v>0</v>
      </c>
      <c r="O7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7" s="17">
        <f>P6+Table_SiteMilestoneTrackingSummary[[#This Row],[SiteConstructionWorkOrder_AC]]</f>
        <v>0</v>
      </c>
      <c r="Q7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7" s="17">
        <f>R6+Table_SiteMilestoneTrackingSummary[[#This Row],[CivilWorks_BL]]</f>
        <v>0</v>
      </c>
      <c r="S7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7" s="17">
        <f>T6+Table_SiteMilestoneTrackingSummary[[#This Row],[CivilWorks_AC]]</f>
        <v>0</v>
      </c>
      <c r="U7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7" s="17">
        <f>V6+Table_SiteMilestoneTrackingSummary[[#This Row],[MechanicalWorks_BL]]</f>
        <v>0</v>
      </c>
      <c r="W7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7" s="17">
        <f>X6+Table_SiteMilestoneTrackingSummary[[#This Row],[MechanicalWorks_AC]]</f>
        <v>0</v>
      </c>
      <c r="Y7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7" s="17">
        <f>Z6+Table_SiteMilestoneTrackingSummary[[#This Row],[ElectricalWorks_BL]]</f>
        <v>0</v>
      </c>
      <c r="AA7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7" s="17">
        <f>AB6+Table_SiteMilestoneTrackingSummary[[#This Row],[ElectricalWorks_AC]]</f>
        <v>0</v>
      </c>
      <c r="AC7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7" s="17">
        <f>AD6+Table_SiteMilestoneTrackingSummary[[#This Row],[ConstructionAcceptance_BL]]</f>
        <v>0</v>
      </c>
      <c r="AE7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7" s="17">
        <f>AF6+Table_SiteMilestoneTrackingSummary[[#This Row],[ConstructionAcceptance_AC]]</f>
        <v>0</v>
      </c>
      <c r="AG7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7" s="17">
        <f>AH6+Table_SiteMilestoneTrackingSummary[[#This Row],[ReadyForInstallation_BL]]</f>
        <v>0</v>
      </c>
      <c r="AI7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7" s="17">
        <f>AJ6+Table_SiteMilestoneTrackingSummary[[#This Row],[ReadyForInstallation_AC]]</f>
        <v>0</v>
      </c>
      <c r="AK7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7" s="17">
        <f>AL6+Table_SiteMilestoneTrackingSummary[[#This Row],[SiteInOperations_BL]]</f>
        <v>0</v>
      </c>
      <c r="AM7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7" s="17">
        <f>AN6+Table_SiteMilestoneTrackingSummary[[#This Row],[SiteInOperations_AC]]</f>
        <v>0</v>
      </c>
    </row>
    <row r="8" spans="1:40" outlineLevel="1" x14ac:dyDescent="0.25">
      <c r="A8">
        <v>2020</v>
      </c>
      <c r="B8">
        <v>5</v>
      </c>
      <c r="C8" s="10">
        <f>DATE(Table_SiteMilestoneTrackingSummary[[#This Row],[Year]],1,-2)-WEEKDAY(DATE(Table_SiteMilestoneTrackingSummary[[#This Row],[Year]],1,3))+Table_SiteMilestoneTrackingSummary[[#This Row],[Week]]*7</f>
        <v>43857</v>
      </c>
      <c r="D8" s="10">
        <f>Table_SiteMilestoneTrackingSummary[[#This Row],[StartDate]]+6</f>
        <v>43863</v>
      </c>
      <c r="E8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8" s="17">
        <f>F7+Table_SiteMilestoneTrackingSummary[[#This Row],[TechnicalSiteSurvey_BL]]</f>
        <v>0</v>
      </c>
      <c r="G8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8" s="17">
        <f>H7+Table_SiteMilestoneTrackingSummary[[#This Row],[TechnicalSiteSurvey_AC]]</f>
        <v>0</v>
      </c>
      <c r="I8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8" s="17">
        <f>J7+Table_SiteMilestoneTrackingSummary[[#This Row],[SiteEngineeringDocument_BL]]</f>
        <v>0</v>
      </c>
      <c r="K8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8" s="17">
        <f>L7+Table_SiteMilestoneTrackingSummary[[#This Row],[SiteEngineeringDocument_AC]]</f>
        <v>0</v>
      </c>
      <c r="M8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8" s="17">
        <f>N7+Table_SiteMilestoneTrackingSummary[[#This Row],[SiteConstructionWorkOrder_BL]]</f>
        <v>0</v>
      </c>
      <c r="O8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8" s="17">
        <f>P7+Table_SiteMilestoneTrackingSummary[[#This Row],[SiteConstructionWorkOrder_AC]]</f>
        <v>0</v>
      </c>
      <c r="Q8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8" s="17">
        <f>R7+Table_SiteMilestoneTrackingSummary[[#This Row],[CivilWorks_BL]]</f>
        <v>0</v>
      </c>
      <c r="S8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8" s="17">
        <f>T7+Table_SiteMilestoneTrackingSummary[[#This Row],[CivilWorks_AC]]</f>
        <v>0</v>
      </c>
      <c r="U8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8" s="17">
        <f>V7+Table_SiteMilestoneTrackingSummary[[#This Row],[MechanicalWorks_BL]]</f>
        <v>0</v>
      </c>
      <c r="W8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8" s="17">
        <f>X7+Table_SiteMilestoneTrackingSummary[[#This Row],[MechanicalWorks_AC]]</f>
        <v>0</v>
      </c>
      <c r="Y8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8" s="17">
        <f>Z7+Table_SiteMilestoneTrackingSummary[[#This Row],[ElectricalWorks_BL]]</f>
        <v>0</v>
      </c>
      <c r="AA8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8" s="17">
        <f>AB7+Table_SiteMilestoneTrackingSummary[[#This Row],[ElectricalWorks_AC]]</f>
        <v>0</v>
      </c>
      <c r="AC8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8" s="17">
        <f>AD7+Table_SiteMilestoneTrackingSummary[[#This Row],[ConstructionAcceptance_BL]]</f>
        <v>0</v>
      </c>
      <c r="AE8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8" s="17">
        <f>AF7+Table_SiteMilestoneTrackingSummary[[#This Row],[ConstructionAcceptance_AC]]</f>
        <v>0</v>
      </c>
      <c r="AG8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8" s="17">
        <f>AH7+Table_SiteMilestoneTrackingSummary[[#This Row],[ReadyForInstallation_BL]]</f>
        <v>0</v>
      </c>
      <c r="AI8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8" s="17">
        <f>AJ7+Table_SiteMilestoneTrackingSummary[[#This Row],[ReadyForInstallation_AC]]</f>
        <v>0</v>
      </c>
      <c r="AK8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8" s="17">
        <f>AL7+Table_SiteMilestoneTrackingSummary[[#This Row],[SiteInOperations_BL]]</f>
        <v>0</v>
      </c>
      <c r="AM8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8" s="17">
        <f>AN7+Table_SiteMilestoneTrackingSummary[[#This Row],[SiteInOperations_AC]]</f>
        <v>0</v>
      </c>
    </row>
    <row r="9" spans="1:40" outlineLevel="1" x14ac:dyDescent="0.25">
      <c r="A9">
        <v>2020</v>
      </c>
      <c r="B9">
        <v>6</v>
      </c>
      <c r="C9" s="10">
        <f>DATE(Table_SiteMilestoneTrackingSummary[[#This Row],[Year]],1,-2)-WEEKDAY(DATE(Table_SiteMilestoneTrackingSummary[[#This Row],[Year]],1,3))+Table_SiteMilestoneTrackingSummary[[#This Row],[Week]]*7</f>
        <v>43864</v>
      </c>
      <c r="D9" s="10">
        <f>Table_SiteMilestoneTrackingSummary[[#This Row],[StartDate]]+6</f>
        <v>43870</v>
      </c>
      <c r="E9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9" s="17">
        <f>F8+Table_SiteMilestoneTrackingSummary[[#This Row],[TechnicalSiteSurvey_BL]]</f>
        <v>0</v>
      </c>
      <c r="G9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9" s="17">
        <f>H8+Table_SiteMilestoneTrackingSummary[[#This Row],[TechnicalSiteSurvey_AC]]</f>
        <v>0</v>
      </c>
      <c r="I9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9" s="17">
        <f>J8+Table_SiteMilestoneTrackingSummary[[#This Row],[SiteEngineeringDocument_BL]]</f>
        <v>0</v>
      </c>
      <c r="K9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9" s="17">
        <f>L8+Table_SiteMilestoneTrackingSummary[[#This Row],[SiteEngineeringDocument_AC]]</f>
        <v>0</v>
      </c>
      <c r="M9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9" s="17">
        <f>N8+Table_SiteMilestoneTrackingSummary[[#This Row],[SiteConstructionWorkOrder_BL]]</f>
        <v>0</v>
      </c>
      <c r="O9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9" s="17">
        <f>P8+Table_SiteMilestoneTrackingSummary[[#This Row],[SiteConstructionWorkOrder_AC]]</f>
        <v>0</v>
      </c>
      <c r="Q9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9" s="17">
        <f>R8+Table_SiteMilestoneTrackingSummary[[#This Row],[CivilWorks_BL]]</f>
        <v>0</v>
      </c>
      <c r="S9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9" s="17">
        <f>T8+Table_SiteMilestoneTrackingSummary[[#This Row],[CivilWorks_AC]]</f>
        <v>0</v>
      </c>
      <c r="U9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9" s="17">
        <f>V8+Table_SiteMilestoneTrackingSummary[[#This Row],[MechanicalWorks_BL]]</f>
        <v>0</v>
      </c>
      <c r="W9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9" s="17">
        <f>X8+Table_SiteMilestoneTrackingSummary[[#This Row],[MechanicalWorks_AC]]</f>
        <v>0</v>
      </c>
      <c r="Y9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9" s="17">
        <f>Z8+Table_SiteMilestoneTrackingSummary[[#This Row],[ElectricalWorks_BL]]</f>
        <v>0</v>
      </c>
      <c r="AA9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9" s="17">
        <f>AB8+Table_SiteMilestoneTrackingSummary[[#This Row],[ElectricalWorks_AC]]</f>
        <v>0</v>
      </c>
      <c r="AC9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9" s="17">
        <f>AD8+Table_SiteMilestoneTrackingSummary[[#This Row],[ConstructionAcceptance_BL]]</f>
        <v>0</v>
      </c>
      <c r="AE9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9" s="17">
        <f>AF8+Table_SiteMilestoneTrackingSummary[[#This Row],[ConstructionAcceptance_AC]]</f>
        <v>0</v>
      </c>
      <c r="AG9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9" s="17">
        <f>AH8+Table_SiteMilestoneTrackingSummary[[#This Row],[ReadyForInstallation_BL]]</f>
        <v>0</v>
      </c>
      <c r="AI9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9" s="17">
        <f>AJ8+Table_SiteMilestoneTrackingSummary[[#This Row],[ReadyForInstallation_AC]]</f>
        <v>0</v>
      </c>
      <c r="AK9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9" s="17">
        <f>AL8+Table_SiteMilestoneTrackingSummary[[#This Row],[SiteInOperations_BL]]</f>
        <v>0</v>
      </c>
      <c r="AM9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9" s="17">
        <f>AN8+Table_SiteMilestoneTrackingSummary[[#This Row],[SiteInOperations_AC]]</f>
        <v>0</v>
      </c>
    </row>
    <row r="10" spans="1:40" outlineLevel="1" x14ac:dyDescent="0.25">
      <c r="A10">
        <v>2020</v>
      </c>
      <c r="B10">
        <v>7</v>
      </c>
      <c r="C10" s="10">
        <f>DATE(Table_SiteMilestoneTrackingSummary[[#This Row],[Year]],1,-2)-WEEKDAY(DATE(Table_SiteMilestoneTrackingSummary[[#This Row],[Year]],1,3))+Table_SiteMilestoneTrackingSummary[[#This Row],[Week]]*7</f>
        <v>43871</v>
      </c>
      <c r="D10" s="10">
        <f>Table_SiteMilestoneTrackingSummary[[#This Row],[StartDate]]+6</f>
        <v>43877</v>
      </c>
      <c r="E10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0" s="17">
        <f>F9+Table_SiteMilestoneTrackingSummary[[#This Row],[TechnicalSiteSurvey_BL]]</f>
        <v>0</v>
      </c>
      <c r="G10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0" s="17">
        <f>H9+Table_SiteMilestoneTrackingSummary[[#This Row],[TechnicalSiteSurvey_AC]]</f>
        <v>0</v>
      </c>
      <c r="I10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0" s="17">
        <f>J9+Table_SiteMilestoneTrackingSummary[[#This Row],[SiteEngineeringDocument_BL]]</f>
        <v>0</v>
      </c>
      <c r="K10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0" s="17">
        <f>L9+Table_SiteMilestoneTrackingSummary[[#This Row],[SiteEngineeringDocument_AC]]</f>
        <v>0</v>
      </c>
      <c r="M10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0" s="17">
        <f>N9+Table_SiteMilestoneTrackingSummary[[#This Row],[SiteConstructionWorkOrder_BL]]</f>
        <v>0</v>
      </c>
      <c r="O10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0" s="17">
        <f>P9+Table_SiteMilestoneTrackingSummary[[#This Row],[SiteConstructionWorkOrder_AC]]</f>
        <v>0</v>
      </c>
      <c r="Q10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0" s="17">
        <f>R9+Table_SiteMilestoneTrackingSummary[[#This Row],[CivilWorks_BL]]</f>
        <v>0</v>
      </c>
      <c r="S10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0" s="17">
        <f>T9+Table_SiteMilestoneTrackingSummary[[#This Row],[CivilWorks_AC]]</f>
        <v>0</v>
      </c>
      <c r="U10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0" s="17">
        <f>V9+Table_SiteMilestoneTrackingSummary[[#This Row],[MechanicalWorks_BL]]</f>
        <v>0</v>
      </c>
      <c r="W10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0" s="17">
        <f>X9+Table_SiteMilestoneTrackingSummary[[#This Row],[MechanicalWorks_AC]]</f>
        <v>0</v>
      </c>
      <c r="Y10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0" s="17">
        <f>Z9+Table_SiteMilestoneTrackingSummary[[#This Row],[ElectricalWorks_BL]]</f>
        <v>0</v>
      </c>
      <c r="AA10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0" s="17">
        <f>AB9+Table_SiteMilestoneTrackingSummary[[#This Row],[ElectricalWorks_AC]]</f>
        <v>0</v>
      </c>
      <c r="AC10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0" s="17">
        <f>AD9+Table_SiteMilestoneTrackingSummary[[#This Row],[ConstructionAcceptance_BL]]</f>
        <v>0</v>
      </c>
      <c r="AE10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0" s="17">
        <f>AF9+Table_SiteMilestoneTrackingSummary[[#This Row],[ConstructionAcceptance_AC]]</f>
        <v>0</v>
      </c>
      <c r="AG10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0" s="17">
        <f>AH9+Table_SiteMilestoneTrackingSummary[[#This Row],[ReadyForInstallation_BL]]</f>
        <v>0</v>
      </c>
      <c r="AI10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0" s="17">
        <f>AJ9+Table_SiteMilestoneTrackingSummary[[#This Row],[ReadyForInstallation_AC]]</f>
        <v>0</v>
      </c>
      <c r="AK10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0" s="17">
        <f>AL9+Table_SiteMilestoneTrackingSummary[[#This Row],[SiteInOperations_BL]]</f>
        <v>0</v>
      </c>
      <c r="AM10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0" s="17">
        <f>AN9+Table_SiteMilestoneTrackingSummary[[#This Row],[SiteInOperations_AC]]</f>
        <v>0</v>
      </c>
    </row>
    <row r="11" spans="1:40" outlineLevel="1" x14ac:dyDescent="0.25">
      <c r="A11">
        <v>2020</v>
      </c>
      <c r="B11">
        <v>8</v>
      </c>
      <c r="C11" s="10">
        <f>DATE(Table_SiteMilestoneTrackingSummary[[#This Row],[Year]],1,-2)-WEEKDAY(DATE(Table_SiteMilestoneTrackingSummary[[#This Row],[Year]],1,3))+Table_SiteMilestoneTrackingSummary[[#This Row],[Week]]*7</f>
        <v>43878</v>
      </c>
      <c r="D11" s="10">
        <f>Table_SiteMilestoneTrackingSummary[[#This Row],[StartDate]]+6</f>
        <v>43884</v>
      </c>
      <c r="E11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1" s="17">
        <f>F10+Table_SiteMilestoneTrackingSummary[[#This Row],[TechnicalSiteSurvey_BL]]</f>
        <v>0</v>
      </c>
      <c r="G11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1" s="17">
        <f>H10+Table_SiteMilestoneTrackingSummary[[#This Row],[TechnicalSiteSurvey_AC]]</f>
        <v>0</v>
      </c>
      <c r="I11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1" s="17">
        <f>J10+Table_SiteMilestoneTrackingSummary[[#This Row],[SiteEngineeringDocument_BL]]</f>
        <v>0</v>
      </c>
      <c r="K11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1" s="17">
        <f>L10+Table_SiteMilestoneTrackingSummary[[#This Row],[SiteEngineeringDocument_AC]]</f>
        <v>0</v>
      </c>
      <c r="M11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1" s="17">
        <f>N10+Table_SiteMilestoneTrackingSummary[[#This Row],[SiteConstructionWorkOrder_BL]]</f>
        <v>0</v>
      </c>
      <c r="O11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1" s="17">
        <f>P10+Table_SiteMilestoneTrackingSummary[[#This Row],[SiteConstructionWorkOrder_AC]]</f>
        <v>0</v>
      </c>
      <c r="Q11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1" s="17">
        <f>R10+Table_SiteMilestoneTrackingSummary[[#This Row],[CivilWorks_BL]]</f>
        <v>0</v>
      </c>
      <c r="S11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1" s="17">
        <f>T10+Table_SiteMilestoneTrackingSummary[[#This Row],[CivilWorks_AC]]</f>
        <v>0</v>
      </c>
      <c r="U11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1" s="17">
        <f>V10+Table_SiteMilestoneTrackingSummary[[#This Row],[MechanicalWorks_BL]]</f>
        <v>0</v>
      </c>
      <c r="W11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1" s="17">
        <f>X10+Table_SiteMilestoneTrackingSummary[[#This Row],[MechanicalWorks_AC]]</f>
        <v>0</v>
      </c>
      <c r="Y11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1" s="17">
        <f>Z10+Table_SiteMilestoneTrackingSummary[[#This Row],[ElectricalWorks_BL]]</f>
        <v>0</v>
      </c>
      <c r="AA11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1" s="17">
        <f>AB10+Table_SiteMilestoneTrackingSummary[[#This Row],[ElectricalWorks_AC]]</f>
        <v>0</v>
      </c>
      <c r="AC11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1" s="17">
        <f>AD10+Table_SiteMilestoneTrackingSummary[[#This Row],[ConstructionAcceptance_BL]]</f>
        <v>0</v>
      </c>
      <c r="AE11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1" s="17">
        <f>AF10+Table_SiteMilestoneTrackingSummary[[#This Row],[ConstructionAcceptance_AC]]</f>
        <v>0</v>
      </c>
      <c r="AG11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1" s="17">
        <f>AH10+Table_SiteMilestoneTrackingSummary[[#This Row],[ReadyForInstallation_BL]]</f>
        <v>0</v>
      </c>
      <c r="AI11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1" s="17">
        <f>AJ10+Table_SiteMilestoneTrackingSummary[[#This Row],[ReadyForInstallation_AC]]</f>
        <v>0</v>
      </c>
      <c r="AK11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1" s="17">
        <f>AL10+Table_SiteMilestoneTrackingSummary[[#This Row],[SiteInOperations_BL]]</f>
        <v>0</v>
      </c>
      <c r="AM11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1" s="17">
        <f>AN10+Table_SiteMilestoneTrackingSummary[[#This Row],[SiteInOperations_AC]]</f>
        <v>0</v>
      </c>
    </row>
    <row r="12" spans="1:40" outlineLevel="1" x14ac:dyDescent="0.25">
      <c r="A12">
        <v>2020</v>
      </c>
      <c r="B12">
        <v>9</v>
      </c>
      <c r="C12" s="10">
        <f>DATE(Table_SiteMilestoneTrackingSummary[[#This Row],[Year]],1,-2)-WEEKDAY(DATE(Table_SiteMilestoneTrackingSummary[[#This Row],[Year]],1,3))+Table_SiteMilestoneTrackingSummary[[#This Row],[Week]]*7</f>
        <v>43885</v>
      </c>
      <c r="D12" s="10">
        <f>Table_SiteMilestoneTrackingSummary[[#This Row],[StartDate]]+6</f>
        <v>43891</v>
      </c>
      <c r="E12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2" s="17">
        <f>F11+Table_SiteMilestoneTrackingSummary[[#This Row],[TechnicalSiteSurvey_BL]]</f>
        <v>0</v>
      </c>
      <c r="G12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2" s="17">
        <f>H11+Table_SiteMilestoneTrackingSummary[[#This Row],[TechnicalSiteSurvey_AC]]</f>
        <v>0</v>
      </c>
      <c r="I12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2" s="17">
        <f>J11+Table_SiteMilestoneTrackingSummary[[#This Row],[SiteEngineeringDocument_BL]]</f>
        <v>0</v>
      </c>
      <c r="K12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2" s="17">
        <f>L11+Table_SiteMilestoneTrackingSummary[[#This Row],[SiteEngineeringDocument_AC]]</f>
        <v>0</v>
      </c>
      <c r="M12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2" s="17">
        <f>N11+Table_SiteMilestoneTrackingSummary[[#This Row],[SiteConstructionWorkOrder_BL]]</f>
        <v>0</v>
      </c>
      <c r="O12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2" s="17">
        <f>P11+Table_SiteMilestoneTrackingSummary[[#This Row],[SiteConstructionWorkOrder_AC]]</f>
        <v>0</v>
      </c>
      <c r="Q12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2" s="17">
        <f>R11+Table_SiteMilestoneTrackingSummary[[#This Row],[CivilWorks_BL]]</f>
        <v>0</v>
      </c>
      <c r="S12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2" s="17">
        <f>T11+Table_SiteMilestoneTrackingSummary[[#This Row],[CivilWorks_AC]]</f>
        <v>0</v>
      </c>
      <c r="U12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2" s="17">
        <f>V11+Table_SiteMilestoneTrackingSummary[[#This Row],[MechanicalWorks_BL]]</f>
        <v>0</v>
      </c>
      <c r="W12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2" s="17">
        <f>X11+Table_SiteMilestoneTrackingSummary[[#This Row],[MechanicalWorks_AC]]</f>
        <v>0</v>
      </c>
      <c r="Y12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2" s="17">
        <f>Z11+Table_SiteMilestoneTrackingSummary[[#This Row],[ElectricalWorks_BL]]</f>
        <v>0</v>
      </c>
      <c r="AA12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2" s="17">
        <f>AB11+Table_SiteMilestoneTrackingSummary[[#This Row],[ElectricalWorks_AC]]</f>
        <v>0</v>
      </c>
      <c r="AC12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2" s="17">
        <f>AD11+Table_SiteMilestoneTrackingSummary[[#This Row],[ConstructionAcceptance_BL]]</f>
        <v>0</v>
      </c>
      <c r="AE12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2" s="17">
        <f>AF11+Table_SiteMilestoneTrackingSummary[[#This Row],[ConstructionAcceptance_AC]]</f>
        <v>0</v>
      </c>
      <c r="AG12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2" s="17">
        <f>AH11+Table_SiteMilestoneTrackingSummary[[#This Row],[ReadyForInstallation_BL]]</f>
        <v>0</v>
      </c>
      <c r="AI12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2" s="17">
        <f>AJ11+Table_SiteMilestoneTrackingSummary[[#This Row],[ReadyForInstallation_AC]]</f>
        <v>0</v>
      </c>
      <c r="AK12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2" s="17">
        <f>AL11+Table_SiteMilestoneTrackingSummary[[#This Row],[SiteInOperations_BL]]</f>
        <v>0</v>
      </c>
      <c r="AM12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2" s="17">
        <f>AN11+Table_SiteMilestoneTrackingSummary[[#This Row],[SiteInOperations_AC]]</f>
        <v>0</v>
      </c>
    </row>
    <row r="13" spans="1:40" outlineLevel="1" x14ac:dyDescent="0.25">
      <c r="A13">
        <v>2020</v>
      </c>
      <c r="B13">
        <v>10</v>
      </c>
      <c r="C13" s="10">
        <f>DATE(Table_SiteMilestoneTrackingSummary[[#This Row],[Year]],1,-2)-WEEKDAY(DATE(Table_SiteMilestoneTrackingSummary[[#This Row],[Year]],1,3))+Table_SiteMilestoneTrackingSummary[[#This Row],[Week]]*7</f>
        <v>43892</v>
      </c>
      <c r="D13" s="10">
        <f>Table_SiteMilestoneTrackingSummary[[#This Row],[StartDate]]+6</f>
        <v>43898</v>
      </c>
      <c r="E13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3" s="17">
        <f>F12+Table_SiteMilestoneTrackingSummary[[#This Row],[TechnicalSiteSurvey_BL]]</f>
        <v>0</v>
      </c>
      <c r="G13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3" s="17">
        <f>H12+Table_SiteMilestoneTrackingSummary[[#This Row],[TechnicalSiteSurvey_AC]]</f>
        <v>0</v>
      </c>
      <c r="I13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3" s="17">
        <f>J12+Table_SiteMilestoneTrackingSummary[[#This Row],[SiteEngineeringDocument_BL]]</f>
        <v>0</v>
      </c>
      <c r="K13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3" s="17">
        <f>L12+Table_SiteMilestoneTrackingSummary[[#This Row],[SiteEngineeringDocument_AC]]</f>
        <v>0</v>
      </c>
      <c r="M13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3" s="17">
        <f>N12+Table_SiteMilestoneTrackingSummary[[#This Row],[SiteConstructionWorkOrder_BL]]</f>
        <v>0</v>
      </c>
      <c r="O13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3" s="17">
        <f>P12+Table_SiteMilestoneTrackingSummary[[#This Row],[SiteConstructionWorkOrder_AC]]</f>
        <v>0</v>
      </c>
      <c r="Q13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3" s="17">
        <f>R12+Table_SiteMilestoneTrackingSummary[[#This Row],[CivilWorks_BL]]</f>
        <v>0</v>
      </c>
      <c r="S13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3" s="17">
        <f>T12+Table_SiteMilestoneTrackingSummary[[#This Row],[CivilWorks_AC]]</f>
        <v>0</v>
      </c>
      <c r="U13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3" s="17">
        <f>V12+Table_SiteMilestoneTrackingSummary[[#This Row],[MechanicalWorks_BL]]</f>
        <v>0</v>
      </c>
      <c r="W13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3" s="17">
        <f>X12+Table_SiteMilestoneTrackingSummary[[#This Row],[MechanicalWorks_AC]]</f>
        <v>0</v>
      </c>
      <c r="Y13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3" s="17">
        <f>Z12+Table_SiteMilestoneTrackingSummary[[#This Row],[ElectricalWorks_BL]]</f>
        <v>0</v>
      </c>
      <c r="AA13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3" s="17">
        <f>AB12+Table_SiteMilestoneTrackingSummary[[#This Row],[ElectricalWorks_AC]]</f>
        <v>0</v>
      </c>
      <c r="AC13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3" s="17">
        <f>AD12+Table_SiteMilestoneTrackingSummary[[#This Row],[ConstructionAcceptance_BL]]</f>
        <v>0</v>
      </c>
      <c r="AE13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3" s="17">
        <f>AF12+Table_SiteMilestoneTrackingSummary[[#This Row],[ConstructionAcceptance_AC]]</f>
        <v>0</v>
      </c>
      <c r="AG13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3" s="17">
        <f>AH12+Table_SiteMilestoneTrackingSummary[[#This Row],[ReadyForInstallation_BL]]</f>
        <v>0</v>
      </c>
      <c r="AI13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3" s="17">
        <f>AJ12+Table_SiteMilestoneTrackingSummary[[#This Row],[ReadyForInstallation_AC]]</f>
        <v>0</v>
      </c>
      <c r="AK13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3" s="17">
        <f>AL12+Table_SiteMilestoneTrackingSummary[[#This Row],[SiteInOperations_BL]]</f>
        <v>0</v>
      </c>
      <c r="AM13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3" s="17">
        <f>AN12+Table_SiteMilestoneTrackingSummary[[#This Row],[SiteInOperations_AC]]</f>
        <v>0</v>
      </c>
    </row>
    <row r="14" spans="1:40" outlineLevel="1" x14ac:dyDescent="0.25">
      <c r="A14">
        <v>2020</v>
      </c>
      <c r="B14">
        <v>11</v>
      </c>
      <c r="C14" s="10">
        <f>DATE(Table_SiteMilestoneTrackingSummary[[#This Row],[Year]],1,-2)-WEEKDAY(DATE(Table_SiteMilestoneTrackingSummary[[#This Row],[Year]],1,3))+Table_SiteMilestoneTrackingSummary[[#This Row],[Week]]*7</f>
        <v>43899</v>
      </c>
      <c r="D14" s="10">
        <f>Table_SiteMilestoneTrackingSummary[[#This Row],[StartDate]]+6</f>
        <v>43905</v>
      </c>
      <c r="E14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4" s="17">
        <f>F13+Table_SiteMilestoneTrackingSummary[[#This Row],[TechnicalSiteSurvey_BL]]</f>
        <v>0</v>
      </c>
      <c r="G14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4" s="17">
        <f>H13+Table_SiteMilestoneTrackingSummary[[#This Row],[TechnicalSiteSurvey_AC]]</f>
        <v>0</v>
      </c>
      <c r="I14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4" s="17">
        <f>J13+Table_SiteMilestoneTrackingSummary[[#This Row],[SiteEngineeringDocument_BL]]</f>
        <v>0</v>
      </c>
      <c r="K14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4" s="17">
        <f>L13+Table_SiteMilestoneTrackingSummary[[#This Row],[SiteEngineeringDocument_AC]]</f>
        <v>0</v>
      </c>
      <c r="M14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4" s="17">
        <f>N13+Table_SiteMilestoneTrackingSummary[[#This Row],[SiteConstructionWorkOrder_BL]]</f>
        <v>0</v>
      </c>
      <c r="O14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4" s="17">
        <f>P13+Table_SiteMilestoneTrackingSummary[[#This Row],[SiteConstructionWorkOrder_AC]]</f>
        <v>0</v>
      </c>
      <c r="Q14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4" s="17">
        <f>R13+Table_SiteMilestoneTrackingSummary[[#This Row],[CivilWorks_BL]]</f>
        <v>0</v>
      </c>
      <c r="S14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4" s="17">
        <f>T13+Table_SiteMilestoneTrackingSummary[[#This Row],[CivilWorks_AC]]</f>
        <v>0</v>
      </c>
      <c r="U14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4" s="17">
        <f>V13+Table_SiteMilestoneTrackingSummary[[#This Row],[MechanicalWorks_BL]]</f>
        <v>0</v>
      </c>
      <c r="W14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4" s="17">
        <f>X13+Table_SiteMilestoneTrackingSummary[[#This Row],[MechanicalWorks_AC]]</f>
        <v>0</v>
      </c>
      <c r="Y14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4" s="17">
        <f>Z13+Table_SiteMilestoneTrackingSummary[[#This Row],[ElectricalWorks_BL]]</f>
        <v>0</v>
      </c>
      <c r="AA14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4" s="17">
        <f>AB13+Table_SiteMilestoneTrackingSummary[[#This Row],[ElectricalWorks_AC]]</f>
        <v>0</v>
      </c>
      <c r="AC14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4" s="17">
        <f>AD13+Table_SiteMilestoneTrackingSummary[[#This Row],[ConstructionAcceptance_BL]]</f>
        <v>0</v>
      </c>
      <c r="AE14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4" s="17">
        <f>AF13+Table_SiteMilestoneTrackingSummary[[#This Row],[ConstructionAcceptance_AC]]</f>
        <v>0</v>
      </c>
      <c r="AG14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4" s="17">
        <f>AH13+Table_SiteMilestoneTrackingSummary[[#This Row],[ReadyForInstallation_BL]]</f>
        <v>0</v>
      </c>
      <c r="AI14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4" s="17">
        <f>AJ13+Table_SiteMilestoneTrackingSummary[[#This Row],[ReadyForInstallation_AC]]</f>
        <v>0</v>
      </c>
      <c r="AK14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4" s="17">
        <f>AL13+Table_SiteMilestoneTrackingSummary[[#This Row],[SiteInOperations_BL]]</f>
        <v>0</v>
      </c>
      <c r="AM14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4" s="17">
        <f>AN13+Table_SiteMilestoneTrackingSummary[[#This Row],[SiteInOperations_AC]]</f>
        <v>0</v>
      </c>
    </row>
    <row r="15" spans="1:40" outlineLevel="1" x14ac:dyDescent="0.25">
      <c r="A15">
        <v>2020</v>
      </c>
      <c r="B15">
        <v>12</v>
      </c>
      <c r="C15" s="10">
        <f>DATE(Table_SiteMilestoneTrackingSummary[[#This Row],[Year]],1,-2)-WEEKDAY(DATE(Table_SiteMilestoneTrackingSummary[[#This Row],[Year]],1,3))+Table_SiteMilestoneTrackingSummary[[#This Row],[Week]]*7</f>
        <v>43906</v>
      </c>
      <c r="D15" s="10">
        <f>Table_SiteMilestoneTrackingSummary[[#This Row],[StartDate]]+6</f>
        <v>43912</v>
      </c>
      <c r="E15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5" s="17">
        <f>F14+Table_SiteMilestoneTrackingSummary[[#This Row],[TechnicalSiteSurvey_BL]]</f>
        <v>0</v>
      </c>
      <c r="G15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5" s="17">
        <f>H14+Table_SiteMilestoneTrackingSummary[[#This Row],[TechnicalSiteSurvey_AC]]</f>
        <v>0</v>
      </c>
      <c r="I15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5" s="17">
        <f>J14+Table_SiteMilestoneTrackingSummary[[#This Row],[SiteEngineeringDocument_BL]]</f>
        <v>0</v>
      </c>
      <c r="K15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5" s="17">
        <f>L14+Table_SiteMilestoneTrackingSummary[[#This Row],[SiteEngineeringDocument_AC]]</f>
        <v>0</v>
      </c>
      <c r="M15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5" s="17">
        <f>N14+Table_SiteMilestoneTrackingSummary[[#This Row],[SiteConstructionWorkOrder_BL]]</f>
        <v>0</v>
      </c>
      <c r="O15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5" s="17">
        <f>P14+Table_SiteMilestoneTrackingSummary[[#This Row],[SiteConstructionWorkOrder_AC]]</f>
        <v>0</v>
      </c>
      <c r="Q15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5" s="17">
        <f>R14+Table_SiteMilestoneTrackingSummary[[#This Row],[CivilWorks_BL]]</f>
        <v>0</v>
      </c>
      <c r="S15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5" s="17">
        <f>T14+Table_SiteMilestoneTrackingSummary[[#This Row],[CivilWorks_AC]]</f>
        <v>0</v>
      </c>
      <c r="U15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5" s="17">
        <f>V14+Table_SiteMilestoneTrackingSummary[[#This Row],[MechanicalWorks_BL]]</f>
        <v>0</v>
      </c>
      <c r="W15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5" s="17">
        <f>X14+Table_SiteMilestoneTrackingSummary[[#This Row],[MechanicalWorks_AC]]</f>
        <v>0</v>
      </c>
      <c r="Y15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5" s="17">
        <f>Z14+Table_SiteMilestoneTrackingSummary[[#This Row],[ElectricalWorks_BL]]</f>
        <v>0</v>
      </c>
      <c r="AA15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5" s="17">
        <f>AB14+Table_SiteMilestoneTrackingSummary[[#This Row],[ElectricalWorks_AC]]</f>
        <v>0</v>
      </c>
      <c r="AC15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5" s="17">
        <f>AD14+Table_SiteMilestoneTrackingSummary[[#This Row],[ConstructionAcceptance_BL]]</f>
        <v>0</v>
      </c>
      <c r="AE15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5" s="17">
        <f>AF14+Table_SiteMilestoneTrackingSummary[[#This Row],[ConstructionAcceptance_AC]]</f>
        <v>0</v>
      </c>
      <c r="AG15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5" s="17">
        <f>AH14+Table_SiteMilestoneTrackingSummary[[#This Row],[ReadyForInstallation_BL]]</f>
        <v>0</v>
      </c>
      <c r="AI15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5" s="17">
        <f>AJ14+Table_SiteMilestoneTrackingSummary[[#This Row],[ReadyForInstallation_AC]]</f>
        <v>0</v>
      </c>
      <c r="AK15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5" s="17">
        <f>AL14+Table_SiteMilestoneTrackingSummary[[#This Row],[SiteInOperations_BL]]</f>
        <v>0</v>
      </c>
      <c r="AM15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5" s="17">
        <f>AN14+Table_SiteMilestoneTrackingSummary[[#This Row],[SiteInOperations_AC]]</f>
        <v>0</v>
      </c>
    </row>
    <row r="16" spans="1:40" outlineLevel="1" x14ac:dyDescent="0.25">
      <c r="A16">
        <v>2020</v>
      </c>
      <c r="B16">
        <v>13</v>
      </c>
      <c r="C16" s="10">
        <f>DATE(Table_SiteMilestoneTrackingSummary[[#This Row],[Year]],1,-2)-WEEKDAY(DATE(Table_SiteMilestoneTrackingSummary[[#This Row],[Year]],1,3))+Table_SiteMilestoneTrackingSummary[[#This Row],[Week]]*7</f>
        <v>43913</v>
      </c>
      <c r="D16" s="10">
        <f>Table_SiteMilestoneTrackingSummary[[#This Row],[StartDate]]+6</f>
        <v>43919</v>
      </c>
      <c r="E16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6" s="17">
        <f>F15+Table_SiteMilestoneTrackingSummary[[#This Row],[TechnicalSiteSurvey_BL]]</f>
        <v>0</v>
      </c>
      <c r="G16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6" s="17">
        <f>H15+Table_SiteMilestoneTrackingSummary[[#This Row],[TechnicalSiteSurvey_AC]]</f>
        <v>0</v>
      </c>
      <c r="I16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6" s="17">
        <f>J15+Table_SiteMilestoneTrackingSummary[[#This Row],[SiteEngineeringDocument_BL]]</f>
        <v>0</v>
      </c>
      <c r="K16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6" s="17">
        <f>L15+Table_SiteMilestoneTrackingSummary[[#This Row],[SiteEngineeringDocument_AC]]</f>
        <v>0</v>
      </c>
      <c r="M16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6" s="17">
        <f>N15+Table_SiteMilestoneTrackingSummary[[#This Row],[SiteConstructionWorkOrder_BL]]</f>
        <v>0</v>
      </c>
      <c r="O16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6" s="17">
        <f>P15+Table_SiteMilestoneTrackingSummary[[#This Row],[SiteConstructionWorkOrder_AC]]</f>
        <v>0</v>
      </c>
      <c r="Q16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6" s="17">
        <f>R15+Table_SiteMilestoneTrackingSummary[[#This Row],[CivilWorks_BL]]</f>
        <v>0</v>
      </c>
      <c r="S16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6" s="17">
        <f>T15+Table_SiteMilestoneTrackingSummary[[#This Row],[CivilWorks_AC]]</f>
        <v>0</v>
      </c>
      <c r="U16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6" s="17">
        <f>V15+Table_SiteMilestoneTrackingSummary[[#This Row],[MechanicalWorks_BL]]</f>
        <v>0</v>
      </c>
      <c r="W16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6" s="17">
        <f>X15+Table_SiteMilestoneTrackingSummary[[#This Row],[MechanicalWorks_AC]]</f>
        <v>0</v>
      </c>
      <c r="Y16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6" s="17">
        <f>Z15+Table_SiteMilestoneTrackingSummary[[#This Row],[ElectricalWorks_BL]]</f>
        <v>0</v>
      </c>
      <c r="AA16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6" s="17">
        <f>AB15+Table_SiteMilestoneTrackingSummary[[#This Row],[ElectricalWorks_AC]]</f>
        <v>0</v>
      </c>
      <c r="AC16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6" s="17">
        <f>AD15+Table_SiteMilestoneTrackingSummary[[#This Row],[ConstructionAcceptance_BL]]</f>
        <v>0</v>
      </c>
      <c r="AE16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6" s="17">
        <f>AF15+Table_SiteMilestoneTrackingSummary[[#This Row],[ConstructionAcceptance_AC]]</f>
        <v>0</v>
      </c>
      <c r="AG16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6" s="17">
        <f>AH15+Table_SiteMilestoneTrackingSummary[[#This Row],[ReadyForInstallation_BL]]</f>
        <v>0</v>
      </c>
      <c r="AI16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6" s="17">
        <f>AJ15+Table_SiteMilestoneTrackingSummary[[#This Row],[ReadyForInstallation_AC]]</f>
        <v>0</v>
      </c>
      <c r="AK16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6" s="17">
        <f>AL15+Table_SiteMilestoneTrackingSummary[[#This Row],[SiteInOperations_BL]]</f>
        <v>0</v>
      </c>
      <c r="AM16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6" s="17">
        <f>AN15+Table_SiteMilestoneTrackingSummary[[#This Row],[SiteInOperations_AC]]</f>
        <v>0</v>
      </c>
    </row>
    <row r="17" spans="1:40" outlineLevel="1" x14ac:dyDescent="0.25">
      <c r="A17">
        <v>2020</v>
      </c>
      <c r="B17">
        <v>14</v>
      </c>
      <c r="C17" s="10">
        <f>DATE(Table_SiteMilestoneTrackingSummary[[#This Row],[Year]],1,-2)-WEEKDAY(DATE(Table_SiteMilestoneTrackingSummary[[#This Row],[Year]],1,3))+Table_SiteMilestoneTrackingSummary[[#This Row],[Week]]*7</f>
        <v>43920</v>
      </c>
      <c r="D17" s="10">
        <f>Table_SiteMilestoneTrackingSummary[[#This Row],[StartDate]]+6</f>
        <v>43926</v>
      </c>
      <c r="E17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7" s="17">
        <f>F16+Table_SiteMilestoneTrackingSummary[[#This Row],[TechnicalSiteSurvey_BL]]</f>
        <v>0</v>
      </c>
      <c r="G17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7" s="17">
        <f>H16+Table_SiteMilestoneTrackingSummary[[#This Row],[TechnicalSiteSurvey_AC]]</f>
        <v>0</v>
      </c>
      <c r="I17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7" s="17">
        <f>J16+Table_SiteMilestoneTrackingSummary[[#This Row],[SiteEngineeringDocument_BL]]</f>
        <v>0</v>
      </c>
      <c r="K17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7" s="17">
        <f>L16+Table_SiteMilestoneTrackingSummary[[#This Row],[SiteEngineeringDocument_AC]]</f>
        <v>0</v>
      </c>
      <c r="M17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7" s="17">
        <f>N16+Table_SiteMilestoneTrackingSummary[[#This Row],[SiteConstructionWorkOrder_BL]]</f>
        <v>0</v>
      </c>
      <c r="O17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7" s="17">
        <f>P16+Table_SiteMilestoneTrackingSummary[[#This Row],[SiteConstructionWorkOrder_AC]]</f>
        <v>0</v>
      </c>
      <c r="Q17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7" s="17">
        <f>R16+Table_SiteMilestoneTrackingSummary[[#This Row],[CivilWorks_BL]]</f>
        <v>0</v>
      </c>
      <c r="S17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7" s="17">
        <f>T16+Table_SiteMilestoneTrackingSummary[[#This Row],[CivilWorks_AC]]</f>
        <v>0</v>
      </c>
      <c r="U17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7" s="17">
        <f>V16+Table_SiteMilestoneTrackingSummary[[#This Row],[MechanicalWorks_BL]]</f>
        <v>0</v>
      </c>
      <c r="W17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7" s="17">
        <f>X16+Table_SiteMilestoneTrackingSummary[[#This Row],[MechanicalWorks_AC]]</f>
        <v>0</v>
      </c>
      <c r="Y17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7" s="17">
        <f>Z16+Table_SiteMilestoneTrackingSummary[[#This Row],[ElectricalWorks_BL]]</f>
        <v>0</v>
      </c>
      <c r="AA17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7" s="17">
        <f>AB16+Table_SiteMilestoneTrackingSummary[[#This Row],[ElectricalWorks_AC]]</f>
        <v>0</v>
      </c>
      <c r="AC17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7" s="17">
        <f>AD16+Table_SiteMilestoneTrackingSummary[[#This Row],[ConstructionAcceptance_BL]]</f>
        <v>0</v>
      </c>
      <c r="AE17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7" s="17">
        <f>AF16+Table_SiteMilestoneTrackingSummary[[#This Row],[ConstructionAcceptance_AC]]</f>
        <v>0</v>
      </c>
      <c r="AG17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7" s="17">
        <f>AH16+Table_SiteMilestoneTrackingSummary[[#This Row],[ReadyForInstallation_BL]]</f>
        <v>0</v>
      </c>
      <c r="AI17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7" s="17">
        <f>AJ16+Table_SiteMilestoneTrackingSummary[[#This Row],[ReadyForInstallation_AC]]</f>
        <v>0</v>
      </c>
      <c r="AK17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7" s="17">
        <f>AL16+Table_SiteMilestoneTrackingSummary[[#This Row],[SiteInOperations_BL]]</f>
        <v>0</v>
      </c>
      <c r="AM17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7" s="17">
        <f>AN16+Table_SiteMilestoneTrackingSummary[[#This Row],[SiteInOperations_AC]]</f>
        <v>0</v>
      </c>
    </row>
    <row r="18" spans="1:40" outlineLevel="1" x14ac:dyDescent="0.25">
      <c r="A18">
        <v>2020</v>
      </c>
      <c r="B18">
        <v>15</v>
      </c>
      <c r="C18" s="10">
        <f>DATE(Table_SiteMilestoneTrackingSummary[[#This Row],[Year]],1,-2)-WEEKDAY(DATE(Table_SiteMilestoneTrackingSummary[[#This Row],[Year]],1,3))+Table_SiteMilestoneTrackingSummary[[#This Row],[Week]]*7</f>
        <v>43927</v>
      </c>
      <c r="D18" s="10">
        <f>Table_SiteMilestoneTrackingSummary[[#This Row],[StartDate]]+6</f>
        <v>43933</v>
      </c>
      <c r="E18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8" s="17">
        <f>F17+Table_SiteMilestoneTrackingSummary[[#This Row],[TechnicalSiteSurvey_BL]]</f>
        <v>0</v>
      </c>
      <c r="G18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8" s="17">
        <f>H17+Table_SiteMilestoneTrackingSummary[[#This Row],[TechnicalSiteSurvey_AC]]</f>
        <v>0</v>
      </c>
      <c r="I18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8" s="17">
        <f>J17+Table_SiteMilestoneTrackingSummary[[#This Row],[SiteEngineeringDocument_BL]]</f>
        <v>0</v>
      </c>
      <c r="K18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8" s="17">
        <f>L17+Table_SiteMilestoneTrackingSummary[[#This Row],[SiteEngineeringDocument_AC]]</f>
        <v>0</v>
      </c>
      <c r="M18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8" s="17">
        <f>N17+Table_SiteMilestoneTrackingSummary[[#This Row],[SiteConstructionWorkOrder_BL]]</f>
        <v>0</v>
      </c>
      <c r="O18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8" s="17">
        <f>P17+Table_SiteMilestoneTrackingSummary[[#This Row],[SiteConstructionWorkOrder_AC]]</f>
        <v>0</v>
      </c>
      <c r="Q18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8" s="17">
        <f>R17+Table_SiteMilestoneTrackingSummary[[#This Row],[CivilWorks_BL]]</f>
        <v>0</v>
      </c>
      <c r="S18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8" s="17">
        <f>T17+Table_SiteMilestoneTrackingSummary[[#This Row],[CivilWorks_AC]]</f>
        <v>0</v>
      </c>
      <c r="U18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8" s="17">
        <f>V17+Table_SiteMilestoneTrackingSummary[[#This Row],[MechanicalWorks_BL]]</f>
        <v>0</v>
      </c>
      <c r="W18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8" s="17">
        <f>X17+Table_SiteMilestoneTrackingSummary[[#This Row],[MechanicalWorks_AC]]</f>
        <v>0</v>
      </c>
      <c r="Y18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8" s="17">
        <f>Z17+Table_SiteMilestoneTrackingSummary[[#This Row],[ElectricalWorks_BL]]</f>
        <v>0</v>
      </c>
      <c r="AA18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8" s="17">
        <f>AB17+Table_SiteMilestoneTrackingSummary[[#This Row],[ElectricalWorks_AC]]</f>
        <v>0</v>
      </c>
      <c r="AC18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8" s="17">
        <f>AD17+Table_SiteMilestoneTrackingSummary[[#This Row],[ConstructionAcceptance_BL]]</f>
        <v>0</v>
      </c>
      <c r="AE18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8" s="17">
        <f>AF17+Table_SiteMilestoneTrackingSummary[[#This Row],[ConstructionAcceptance_AC]]</f>
        <v>0</v>
      </c>
      <c r="AG18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8" s="17">
        <f>AH17+Table_SiteMilestoneTrackingSummary[[#This Row],[ReadyForInstallation_BL]]</f>
        <v>0</v>
      </c>
      <c r="AI18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8" s="17">
        <f>AJ17+Table_SiteMilestoneTrackingSummary[[#This Row],[ReadyForInstallation_AC]]</f>
        <v>0</v>
      </c>
      <c r="AK18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8" s="17">
        <f>AL17+Table_SiteMilestoneTrackingSummary[[#This Row],[SiteInOperations_BL]]</f>
        <v>0</v>
      </c>
      <c r="AM18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8" s="17">
        <f>AN17+Table_SiteMilestoneTrackingSummary[[#This Row],[SiteInOperations_AC]]</f>
        <v>0</v>
      </c>
    </row>
    <row r="19" spans="1:40" outlineLevel="1" x14ac:dyDescent="0.25">
      <c r="A19">
        <v>2020</v>
      </c>
      <c r="B19">
        <v>16</v>
      </c>
      <c r="C19" s="10">
        <f>DATE(Table_SiteMilestoneTrackingSummary[[#This Row],[Year]],1,-2)-WEEKDAY(DATE(Table_SiteMilestoneTrackingSummary[[#This Row],[Year]],1,3))+Table_SiteMilestoneTrackingSummary[[#This Row],[Week]]*7</f>
        <v>43934</v>
      </c>
      <c r="D19" s="10">
        <f>Table_SiteMilestoneTrackingSummary[[#This Row],[StartDate]]+6</f>
        <v>43940</v>
      </c>
      <c r="E19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19" s="17">
        <f>F18+Table_SiteMilestoneTrackingSummary[[#This Row],[TechnicalSiteSurvey_BL]]</f>
        <v>0</v>
      </c>
      <c r="G19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19" s="17">
        <f>H18+Table_SiteMilestoneTrackingSummary[[#This Row],[TechnicalSiteSurvey_AC]]</f>
        <v>0</v>
      </c>
      <c r="I19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19" s="17">
        <f>J18+Table_SiteMilestoneTrackingSummary[[#This Row],[SiteEngineeringDocument_BL]]</f>
        <v>0</v>
      </c>
      <c r="K19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19" s="17">
        <f>L18+Table_SiteMilestoneTrackingSummary[[#This Row],[SiteEngineeringDocument_AC]]</f>
        <v>0</v>
      </c>
      <c r="M19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19" s="17">
        <f>N18+Table_SiteMilestoneTrackingSummary[[#This Row],[SiteConstructionWorkOrder_BL]]</f>
        <v>0</v>
      </c>
      <c r="O19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19" s="17">
        <f>P18+Table_SiteMilestoneTrackingSummary[[#This Row],[SiteConstructionWorkOrder_AC]]</f>
        <v>0</v>
      </c>
      <c r="Q19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19" s="17">
        <f>R18+Table_SiteMilestoneTrackingSummary[[#This Row],[CivilWorks_BL]]</f>
        <v>0</v>
      </c>
      <c r="S19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19" s="17">
        <f>T18+Table_SiteMilestoneTrackingSummary[[#This Row],[CivilWorks_AC]]</f>
        <v>0</v>
      </c>
      <c r="U19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19" s="17">
        <f>V18+Table_SiteMilestoneTrackingSummary[[#This Row],[MechanicalWorks_BL]]</f>
        <v>0</v>
      </c>
      <c r="W19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19" s="17">
        <f>X18+Table_SiteMilestoneTrackingSummary[[#This Row],[MechanicalWorks_AC]]</f>
        <v>0</v>
      </c>
      <c r="Y19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19" s="17">
        <f>Z18+Table_SiteMilestoneTrackingSummary[[#This Row],[ElectricalWorks_BL]]</f>
        <v>0</v>
      </c>
      <c r="AA19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19" s="17">
        <f>AB18+Table_SiteMilestoneTrackingSummary[[#This Row],[ElectricalWorks_AC]]</f>
        <v>0</v>
      </c>
      <c r="AC19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19" s="17">
        <f>AD18+Table_SiteMilestoneTrackingSummary[[#This Row],[ConstructionAcceptance_BL]]</f>
        <v>0</v>
      </c>
      <c r="AE19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19" s="17">
        <f>AF18+Table_SiteMilestoneTrackingSummary[[#This Row],[ConstructionAcceptance_AC]]</f>
        <v>0</v>
      </c>
      <c r="AG19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19" s="17">
        <f>AH18+Table_SiteMilestoneTrackingSummary[[#This Row],[ReadyForInstallation_BL]]</f>
        <v>0</v>
      </c>
      <c r="AI19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19" s="17">
        <f>AJ18+Table_SiteMilestoneTrackingSummary[[#This Row],[ReadyForInstallation_AC]]</f>
        <v>0</v>
      </c>
      <c r="AK19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19" s="17">
        <f>AL18+Table_SiteMilestoneTrackingSummary[[#This Row],[SiteInOperations_BL]]</f>
        <v>0</v>
      </c>
      <c r="AM19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19" s="17">
        <f>AN18+Table_SiteMilestoneTrackingSummary[[#This Row],[SiteInOperations_AC]]</f>
        <v>0</v>
      </c>
    </row>
    <row r="20" spans="1:40" outlineLevel="1" x14ac:dyDescent="0.25">
      <c r="A20">
        <v>2020</v>
      </c>
      <c r="B20">
        <v>17</v>
      </c>
      <c r="C20" s="10">
        <f>DATE(Table_SiteMilestoneTrackingSummary[[#This Row],[Year]],1,-2)-WEEKDAY(DATE(Table_SiteMilestoneTrackingSummary[[#This Row],[Year]],1,3))+Table_SiteMilestoneTrackingSummary[[#This Row],[Week]]*7</f>
        <v>43941</v>
      </c>
      <c r="D20" s="10">
        <f>Table_SiteMilestoneTrackingSummary[[#This Row],[StartDate]]+6</f>
        <v>43947</v>
      </c>
      <c r="E20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0" s="17">
        <f>F19+Table_SiteMilestoneTrackingSummary[[#This Row],[TechnicalSiteSurvey_BL]]</f>
        <v>0</v>
      </c>
      <c r="G20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0" s="17">
        <f>H19+Table_SiteMilestoneTrackingSummary[[#This Row],[TechnicalSiteSurvey_AC]]</f>
        <v>0</v>
      </c>
      <c r="I20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0" s="17">
        <f>J19+Table_SiteMilestoneTrackingSummary[[#This Row],[SiteEngineeringDocument_BL]]</f>
        <v>0</v>
      </c>
      <c r="K20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0" s="17">
        <f>L19+Table_SiteMilestoneTrackingSummary[[#This Row],[SiteEngineeringDocument_AC]]</f>
        <v>0</v>
      </c>
      <c r="M20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0" s="17">
        <f>N19+Table_SiteMilestoneTrackingSummary[[#This Row],[SiteConstructionWorkOrder_BL]]</f>
        <v>0</v>
      </c>
      <c r="O20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0" s="17">
        <f>P19+Table_SiteMilestoneTrackingSummary[[#This Row],[SiteConstructionWorkOrder_AC]]</f>
        <v>0</v>
      </c>
      <c r="Q20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0" s="17">
        <f>R19+Table_SiteMilestoneTrackingSummary[[#This Row],[CivilWorks_BL]]</f>
        <v>0</v>
      </c>
      <c r="S20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0" s="17">
        <f>T19+Table_SiteMilestoneTrackingSummary[[#This Row],[CivilWorks_AC]]</f>
        <v>0</v>
      </c>
      <c r="U20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0" s="17">
        <f>V19+Table_SiteMilestoneTrackingSummary[[#This Row],[MechanicalWorks_BL]]</f>
        <v>0</v>
      </c>
      <c r="W20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0" s="17">
        <f>X19+Table_SiteMilestoneTrackingSummary[[#This Row],[MechanicalWorks_AC]]</f>
        <v>0</v>
      </c>
      <c r="Y20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0" s="17">
        <f>Z19+Table_SiteMilestoneTrackingSummary[[#This Row],[ElectricalWorks_BL]]</f>
        <v>0</v>
      </c>
      <c r="AA20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0" s="17">
        <f>AB19+Table_SiteMilestoneTrackingSummary[[#This Row],[ElectricalWorks_AC]]</f>
        <v>0</v>
      </c>
      <c r="AC20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0" s="17">
        <f>AD19+Table_SiteMilestoneTrackingSummary[[#This Row],[ConstructionAcceptance_BL]]</f>
        <v>0</v>
      </c>
      <c r="AE20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0" s="17">
        <f>AF19+Table_SiteMilestoneTrackingSummary[[#This Row],[ConstructionAcceptance_AC]]</f>
        <v>0</v>
      </c>
      <c r="AG20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0" s="17">
        <f>AH19+Table_SiteMilestoneTrackingSummary[[#This Row],[ReadyForInstallation_BL]]</f>
        <v>0</v>
      </c>
      <c r="AI20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0" s="17">
        <f>AJ19+Table_SiteMilestoneTrackingSummary[[#This Row],[ReadyForInstallation_AC]]</f>
        <v>0</v>
      </c>
      <c r="AK20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0" s="17">
        <f>AL19+Table_SiteMilestoneTrackingSummary[[#This Row],[SiteInOperations_BL]]</f>
        <v>0</v>
      </c>
      <c r="AM20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0" s="17">
        <f>AN19+Table_SiteMilestoneTrackingSummary[[#This Row],[SiteInOperations_AC]]</f>
        <v>0</v>
      </c>
    </row>
    <row r="21" spans="1:40" outlineLevel="1" x14ac:dyDescent="0.25">
      <c r="A21">
        <v>2020</v>
      </c>
      <c r="B21">
        <v>18</v>
      </c>
      <c r="C21" s="10">
        <f>DATE(Table_SiteMilestoneTrackingSummary[[#This Row],[Year]],1,-2)-WEEKDAY(DATE(Table_SiteMilestoneTrackingSummary[[#This Row],[Year]],1,3))+Table_SiteMilestoneTrackingSummary[[#This Row],[Week]]*7</f>
        <v>43948</v>
      </c>
      <c r="D21" s="10">
        <f>Table_SiteMilestoneTrackingSummary[[#This Row],[StartDate]]+6</f>
        <v>43954</v>
      </c>
      <c r="E21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1" s="17">
        <f>F20+Table_SiteMilestoneTrackingSummary[[#This Row],[TechnicalSiteSurvey_BL]]</f>
        <v>0</v>
      </c>
      <c r="G21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1" s="17">
        <f>H20+Table_SiteMilestoneTrackingSummary[[#This Row],[TechnicalSiteSurvey_AC]]</f>
        <v>0</v>
      </c>
      <c r="I21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1" s="17">
        <f>J20+Table_SiteMilestoneTrackingSummary[[#This Row],[SiteEngineeringDocument_BL]]</f>
        <v>0</v>
      </c>
      <c r="K21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1" s="17">
        <f>L20+Table_SiteMilestoneTrackingSummary[[#This Row],[SiteEngineeringDocument_AC]]</f>
        <v>0</v>
      </c>
      <c r="M21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1" s="17">
        <f>N20+Table_SiteMilestoneTrackingSummary[[#This Row],[SiteConstructionWorkOrder_BL]]</f>
        <v>0</v>
      </c>
      <c r="O21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1" s="17">
        <f>P20+Table_SiteMilestoneTrackingSummary[[#This Row],[SiteConstructionWorkOrder_AC]]</f>
        <v>0</v>
      </c>
      <c r="Q21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1" s="17">
        <f>R20+Table_SiteMilestoneTrackingSummary[[#This Row],[CivilWorks_BL]]</f>
        <v>0</v>
      </c>
      <c r="S21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1" s="17">
        <f>T20+Table_SiteMilestoneTrackingSummary[[#This Row],[CivilWorks_AC]]</f>
        <v>0</v>
      </c>
      <c r="U21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1" s="17">
        <f>V20+Table_SiteMilestoneTrackingSummary[[#This Row],[MechanicalWorks_BL]]</f>
        <v>0</v>
      </c>
      <c r="W21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1" s="17">
        <f>X20+Table_SiteMilestoneTrackingSummary[[#This Row],[MechanicalWorks_AC]]</f>
        <v>0</v>
      </c>
      <c r="Y21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1" s="17">
        <f>Z20+Table_SiteMilestoneTrackingSummary[[#This Row],[ElectricalWorks_BL]]</f>
        <v>0</v>
      </c>
      <c r="AA21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1" s="17">
        <f>AB20+Table_SiteMilestoneTrackingSummary[[#This Row],[ElectricalWorks_AC]]</f>
        <v>0</v>
      </c>
      <c r="AC21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1" s="17">
        <f>AD20+Table_SiteMilestoneTrackingSummary[[#This Row],[ConstructionAcceptance_BL]]</f>
        <v>0</v>
      </c>
      <c r="AE21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1" s="17">
        <f>AF20+Table_SiteMilestoneTrackingSummary[[#This Row],[ConstructionAcceptance_AC]]</f>
        <v>0</v>
      </c>
      <c r="AG21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1" s="17">
        <f>AH20+Table_SiteMilestoneTrackingSummary[[#This Row],[ReadyForInstallation_BL]]</f>
        <v>0</v>
      </c>
      <c r="AI21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1" s="17">
        <f>AJ20+Table_SiteMilestoneTrackingSummary[[#This Row],[ReadyForInstallation_AC]]</f>
        <v>0</v>
      </c>
      <c r="AK21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1" s="17">
        <f>AL20+Table_SiteMilestoneTrackingSummary[[#This Row],[SiteInOperations_BL]]</f>
        <v>0</v>
      </c>
      <c r="AM21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1" s="17">
        <f>AN20+Table_SiteMilestoneTrackingSummary[[#This Row],[SiteInOperations_AC]]</f>
        <v>0</v>
      </c>
    </row>
    <row r="22" spans="1:40" outlineLevel="1" x14ac:dyDescent="0.25">
      <c r="A22">
        <v>2020</v>
      </c>
      <c r="B22">
        <v>19</v>
      </c>
      <c r="C22" s="10">
        <f>DATE(Table_SiteMilestoneTrackingSummary[[#This Row],[Year]],1,-2)-WEEKDAY(DATE(Table_SiteMilestoneTrackingSummary[[#This Row],[Year]],1,3))+Table_SiteMilestoneTrackingSummary[[#This Row],[Week]]*7</f>
        <v>43955</v>
      </c>
      <c r="D22" s="10">
        <f>Table_SiteMilestoneTrackingSummary[[#This Row],[StartDate]]+6</f>
        <v>43961</v>
      </c>
      <c r="E22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2" s="17">
        <f>F21+Table_SiteMilestoneTrackingSummary[[#This Row],[TechnicalSiteSurvey_BL]]</f>
        <v>0</v>
      </c>
      <c r="G22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2" s="17">
        <f>H21+Table_SiteMilestoneTrackingSummary[[#This Row],[TechnicalSiteSurvey_AC]]</f>
        <v>0</v>
      </c>
      <c r="I22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2" s="17">
        <f>J21+Table_SiteMilestoneTrackingSummary[[#This Row],[SiteEngineeringDocument_BL]]</f>
        <v>0</v>
      </c>
      <c r="K22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2" s="17">
        <f>L21+Table_SiteMilestoneTrackingSummary[[#This Row],[SiteEngineeringDocument_AC]]</f>
        <v>0</v>
      </c>
      <c r="M22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2" s="17">
        <f>N21+Table_SiteMilestoneTrackingSummary[[#This Row],[SiteConstructionWorkOrder_BL]]</f>
        <v>0</v>
      </c>
      <c r="O22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2" s="17">
        <f>P21+Table_SiteMilestoneTrackingSummary[[#This Row],[SiteConstructionWorkOrder_AC]]</f>
        <v>0</v>
      </c>
      <c r="Q22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2" s="17">
        <f>R21+Table_SiteMilestoneTrackingSummary[[#This Row],[CivilWorks_BL]]</f>
        <v>0</v>
      </c>
      <c r="S22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2" s="17">
        <f>T21+Table_SiteMilestoneTrackingSummary[[#This Row],[CivilWorks_AC]]</f>
        <v>0</v>
      </c>
      <c r="U22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2" s="17">
        <f>V21+Table_SiteMilestoneTrackingSummary[[#This Row],[MechanicalWorks_BL]]</f>
        <v>0</v>
      </c>
      <c r="W22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2" s="17">
        <f>X21+Table_SiteMilestoneTrackingSummary[[#This Row],[MechanicalWorks_AC]]</f>
        <v>0</v>
      </c>
      <c r="Y22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2" s="17">
        <f>Z21+Table_SiteMilestoneTrackingSummary[[#This Row],[ElectricalWorks_BL]]</f>
        <v>0</v>
      </c>
      <c r="AA22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2" s="17">
        <f>AB21+Table_SiteMilestoneTrackingSummary[[#This Row],[ElectricalWorks_AC]]</f>
        <v>0</v>
      </c>
      <c r="AC22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2" s="17">
        <f>AD21+Table_SiteMilestoneTrackingSummary[[#This Row],[ConstructionAcceptance_BL]]</f>
        <v>0</v>
      </c>
      <c r="AE22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2" s="17">
        <f>AF21+Table_SiteMilestoneTrackingSummary[[#This Row],[ConstructionAcceptance_AC]]</f>
        <v>0</v>
      </c>
      <c r="AG22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2" s="17">
        <f>AH21+Table_SiteMilestoneTrackingSummary[[#This Row],[ReadyForInstallation_BL]]</f>
        <v>0</v>
      </c>
      <c r="AI22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2" s="17">
        <f>AJ21+Table_SiteMilestoneTrackingSummary[[#This Row],[ReadyForInstallation_AC]]</f>
        <v>0</v>
      </c>
      <c r="AK22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2" s="17">
        <f>AL21+Table_SiteMilestoneTrackingSummary[[#This Row],[SiteInOperations_BL]]</f>
        <v>0</v>
      </c>
      <c r="AM22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2" s="17">
        <f>AN21+Table_SiteMilestoneTrackingSummary[[#This Row],[SiteInOperations_AC]]</f>
        <v>0</v>
      </c>
    </row>
    <row r="23" spans="1:40" outlineLevel="1" x14ac:dyDescent="0.25">
      <c r="A23">
        <v>2020</v>
      </c>
      <c r="B23">
        <v>20</v>
      </c>
      <c r="C23" s="10">
        <f>DATE(Table_SiteMilestoneTrackingSummary[[#This Row],[Year]],1,-2)-WEEKDAY(DATE(Table_SiteMilestoneTrackingSummary[[#This Row],[Year]],1,3))+Table_SiteMilestoneTrackingSummary[[#This Row],[Week]]*7</f>
        <v>43962</v>
      </c>
      <c r="D23" s="10">
        <f>Table_SiteMilestoneTrackingSummary[[#This Row],[StartDate]]+6</f>
        <v>43968</v>
      </c>
      <c r="E23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3" s="17">
        <f>F22+Table_SiteMilestoneTrackingSummary[[#This Row],[TechnicalSiteSurvey_BL]]</f>
        <v>0</v>
      </c>
      <c r="G23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3" s="17">
        <f>H22+Table_SiteMilestoneTrackingSummary[[#This Row],[TechnicalSiteSurvey_AC]]</f>
        <v>0</v>
      </c>
      <c r="I23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3" s="17">
        <f>J22+Table_SiteMilestoneTrackingSummary[[#This Row],[SiteEngineeringDocument_BL]]</f>
        <v>0</v>
      </c>
      <c r="K23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3" s="17">
        <f>L22+Table_SiteMilestoneTrackingSummary[[#This Row],[SiteEngineeringDocument_AC]]</f>
        <v>0</v>
      </c>
      <c r="M23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3" s="17">
        <f>N22+Table_SiteMilestoneTrackingSummary[[#This Row],[SiteConstructionWorkOrder_BL]]</f>
        <v>0</v>
      </c>
      <c r="O23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3" s="17">
        <f>P22+Table_SiteMilestoneTrackingSummary[[#This Row],[SiteConstructionWorkOrder_AC]]</f>
        <v>0</v>
      </c>
      <c r="Q23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3" s="17">
        <f>R22+Table_SiteMilestoneTrackingSummary[[#This Row],[CivilWorks_BL]]</f>
        <v>0</v>
      </c>
      <c r="S23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3" s="17">
        <f>T22+Table_SiteMilestoneTrackingSummary[[#This Row],[CivilWorks_AC]]</f>
        <v>0</v>
      </c>
      <c r="U23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3" s="17">
        <f>V22+Table_SiteMilestoneTrackingSummary[[#This Row],[MechanicalWorks_BL]]</f>
        <v>0</v>
      </c>
      <c r="W23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3" s="17">
        <f>X22+Table_SiteMilestoneTrackingSummary[[#This Row],[MechanicalWorks_AC]]</f>
        <v>0</v>
      </c>
      <c r="Y23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3" s="17">
        <f>Z22+Table_SiteMilestoneTrackingSummary[[#This Row],[ElectricalWorks_BL]]</f>
        <v>0</v>
      </c>
      <c r="AA23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3" s="17">
        <f>AB22+Table_SiteMilestoneTrackingSummary[[#This Row],[ElectricalWorks_AC]]</f>
        <v>0</v>
      </c>
      <c r="AC23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3" s="17">
        <f>AD22+Table_SiteMilestoneTrackingSummary[[#This Row],[ConstructionAcceptance_BL]]</f>
        <v>0</v>
      </c>
      <c r="AE23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3" s="17">
        <f>AF22+Table_SiteMilestoneTrackingSummary[[#This Row],[ConstructionAcceptance_AC]]</f>
        <v>0</v>
      </c>
      <c r="AG23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3" s="17">
        <f>AH22+Table_SiteMilestoneTrackingSummary[[#This Row],[ReadyForInstallation_BL]]</f>
        <v>0</v>
      </c>
      <c r="AI23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3" s="17">
        <f>AJ22+Table_SiteMilestoneTrackingSummary[[#This Row],[ReadyForInstallation_AC]]</f>
        <v>0</v>
      </c>
      <c r="AK23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3" s="17">
        <f>AL22+Table_SiteMilestoneTrackingSummary[[#This Row],[SiteInOperations_BL]]</f>
        <v>0</v>
      </c>
      <c r="AM23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3" s="17">
        <f>AN22+Table_SiteMilestoneTrackingSummary[[#This Row],[SiteInOperations_AC]]</f>
        <v>0</v>
      </c>
    </row>
    <row r="24" spans="1:40" outlineLevel="1" x14ac:dyDescent="0.25">
      <c r="A24">
        <v>2020</v>
      </c>
      <c r="B24">
        <v>21</v>
      </c>
      <c r="C24" s="10">
        <f>DATE(Table_SiteMilestoneTrackingSummary[[#This Row],[Year]],1,-2)-WEEKDAY(DATE(Table_SiteMilestoneTrackingSummary[[#This Row],[Year]],1,3))+Table_SiteMilestoneTrackingSummary[[#This Row],[Week]]*7</f>
        <v>43969</v>
      </c>
      <c r="D24" s="10">
        <f>Table_SiteMilestoneTrackingSummary[[#This Row],[StartDate]]+6</f>
        <v>43975</v>
      </c>
      <c r="E24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4" s="17">
        <f>F23+Table_SiteMilestoneTrackingSummary[[#This Row],[TechnicalSiteSurvey_BL]]</f>
        <v>0</v>
      </c>
      <c r="G24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4" s="17">
        <f>H23+Table_SiteMilestoneTrackingSummary[[#This Row],[TechnicalSiteSurvey_AC]]</f>
        <v>0</v>
      </c>
      <c r="I24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4" s="17">
        <f>J23+Table_SiteMilestoneTrackingSummary[[#This Row],[SiteEngineeringDocument_BL]]</f>
        <v>0</v>
      </c>
      <c r="K24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4" s="17">
        <f>L23+Table_SiteMilestoneTrackingSummary[[#This Row],[SiteEngineeringDocument_AC]]</f>
        <v>0</v>
      </c>
      <c r="M24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4" s="17">
        <f>N23+Table_SiteMilestoneTrackingSummary[[#This Row],[SiteConstructionWorkOrder_BL]]</f>
        <v>0</v>
      </c>
      <c r="O24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4" s="17">
        <f>P23+Table_SiteMilestoneTrackingSummary[[#This Row],[SiteConstructionWorkOrder_AC]]</f>
        <v>0</v>
      </c>
      <c r="Q24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4" s="17">
        <f>R23+Table_SiteMilestoneTrackingSummary[[#This Row],[CivilWorks_BL]]</f>
        <v>0</v>
      </c>
      <c r="S24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4" s="17">
        <f>T23+Table_SiteMilestoneTrackingSummary[[#This Row],[CivilWorks_AC]]</f>
        <v>0</v>
      </c>
      <c r="U24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4" s="17">
        <f>V23+Table_SiteMilestoneTrackingSummary[[#This Row],[MechanicalWorks_BL]]</f>
        <v>0</v>
      </c>
      <c r="W24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4" s="17">
        <f>X23+Table_SiteMilestoneTrackingSummary[[#This Row],[MechanicalWorks_AC]]</f>
        <v>0</v>
      </c>
      <c r="Y24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4" s="17">
        <f>Z23+Table_SiteMilestoneTrackingSummary[[#This Row],[ElectricalWorks_BL]]</f>
        <v>0</v>
      </c>
      <c r="AA24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4" s="17">
        <f>AB23+Table_SiteMilestoneTrackingSummary[[#This Row],[ElectricalWorks_AC]]</f>
        <v>0</v>
      </c>
      <c r="AC24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4" s="17">
        <f>AD23+Table_SiteMilestoneTrackingSummary[[#This Row],[ConstructionAcceptance_BL]]</f>
        <v>0</v>
      </c>
      <c r="AE24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4" s="17">
        <f>AF23+Table_SiteMilestoneTrackingSummary[[#This Row],[ConstructionAcceptance_AC]]</f>
        <v>0</v>
      </c>
      <c r="AG24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4" s="17">
        <f>AH23+Table_SiteMilestoneTrackingSummary[[#This Row],[ReadyForInstallation_BL]]</f>
        <v>0</v>
      </c>
      <c r="AI24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4" s="17">
        <f>AJ23+Table_SiteMilestoneTrackingSummary[[#This Row],[ReadyForInstallation_AC]]</f>
        <v>0</v>
      </c>
      <c r="AK24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4" s="17">
        <f>AL23+Table_SiteMilestoneTrackingSummary[[#This Row],[SiteInOperations_BL]]</f>
        <v>0</v>
      </c>
      <c r="AM24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4" s="17">
        <f>AN23+Table_SiteMilestoneTrackingSummary[[#This Row],[SiteInOperations_AC]]</f>
        <v>0</v>
      </c>
    </row>
    <row r="25" spans="1:40" x14ac:dyDescent="0.25">
      <c r="A25">
        <v>2020</v>
      </c>
      <c r="B25">
        <v>22</v>
      </c>
      <c r="C25" s="10">
        <f>DATE(Table_SiteMilestoneTrackingSummary[[#This Row],[Year]],1,-2)-WEEKDAY(DATE(Table_SiteMilestoneTrackingSummary[[#This Row],[Year]],1,3))+Table_SiteMilestoneTrackingSummary[[#This Row],[Week]]*7</f>
        <v>43976</v>
      </c>
      <c r="D25" s="10">
        <f>Table_SiteMilestoneTrackingSummary[[#This Row],[StartDate]]+6</f>
        <v>43982</v>
      </c>
      <c r="E25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25" s="17">
        <f>F24+Table_SiteMilestoneTrackingSummary[[#This Row],[TechnicalSiteSurvey_BL]]</f>
        <v>0</v>
      </c>
      <c r="G25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25" s="17">
        <f>H24+Table_SiteMilestoneTrackingSummary[[#This Row],[TechnicalSiteSurvey_AC]]</f>
        <v>0</v>
      </c>
      <c r="I25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5" s="17">
        <f>J24+Table_SiteMilestoneTrackingSummary[[#This Row],[SiteEngineeringDocument_BL]]</f>
        <v>0</v>
      </c>
      <c r="K25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5" s="17">
        <f>L24+Table_SiteMilestoneTrackingSummary[[#This Row],[SiteEngineeringDocument_AC]]</f>
        <v>0</v>
      </c>
      <c r="M25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5" s="17">
        <f>N24+Table_SiteMilestoneTrackingSummary[[#This Row],[SiteConstructionWorkOrder_BL]]</f>
        <v>0</v>
      </c>
      <c r="O25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5" s="17">
        <f>P24+Table_SiteMilestoneTrackingSummary[[#This Row],[SiteConstructionWorkOrder_AC]]</f>
        <v>0</v>
      </c>
      <c r="Q25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5" s="17">
        <f>R24+Table_SiteMilestoneTrackingSummary[[#This Row],[CivilWorks_BL]]</f>
        <v>0</v>
      </c>
      <c r="S25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5" s="17">
        <f>T24+Table_SiteMilestoneTrackingSummary[[#This Row],[CivilWorks_AC]]</f>
        <v>0</v>
      </c>
      <c r="U25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5" s="17">
        <f>V24+Table_SiteMilestoneTrackingSummary[[#This Row],[MechanicalWorks_BL]]</f>
        <v>0</v>
      </c>
      <c r="W25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5" s="17">
        <f>X24+Table_SiteMilestoneTrackingSummary[[#This Row],[MechanicalWorks_AC]]</f>
        <v>0</v>
      </c>
      <c r="Y25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5" s="17">
        <f>Z24+Table_SiteMilestoneTrackingSummary[[#This Row],[ElectricalWorks_BL]]</f>
        <v>0</v>
      </c>
      <c r="AA25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5" s="17">
        <f>AB24+Table_SiteMilestoneTrackingSummary[[#This Row],[ElectricalWorks_AC]]</f>
        <v>0</v>
      </c>
      <c r="AC25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5" s="17">
        <f>AD24+Table_SiteMilestoneTrackingSummary[[#This Row],[ConstructionAcceptance_BL]]</f>
        <v>0</v>
      </c>
      <c r="AE25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5" s="17">
        <f>AF24+Table_SiteMilestoneTrackingSummary[[#This Row],[ConstructionAcceptance_AC]]</f>
        <v>0</v>
      </c>
      <c r="AG25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5" s="17">
        <f>AH24+Table_SiteMilestoneTrackingSummary[[#This Row],[ReadyForInstallation_BL]]</f>
        <v>0</v>
      </c>
      <c r="AI25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5" s="17">
        <f>AJ24+Table_SiteMilestoneTrackingSummary[[#This Row],[ReadyForInstallation_AC]]</f>
        <v>0</v>
      </c>
      <c r="AK25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5" s="17">
        <f>AL24+Table_SiteMilestoneTrackingSummary[[#This Row],[SiteInOperations_BL]]</f>
        <v>0</v>
      </c>
      <c r="AM25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5" s="17">
        <f>AN24+Table_SiteMilestoneTrackingSummary[[#This Row],[SiteInOperations_AC]]</f>
        <v>0</v>
      </c>
    </row>
    <row r="26" spans="1:40" x14ac:dyDescent="0.25">
      <c r="A26">
        <v>2020</v>
      </c>
      <c r="B26">
        <v>23</v>
      </c>
      <c r="C26" s="10">
        <f>DATE(Table_SiteMilestoneTrackingSummary[[#This Row],[Year]],1,-2)-WEEKDAY(DATE(Table_SiteMilestoneTrackingSummary[[#This Row],[Year]],1,3))+Table_SiteMilestoneTrackingSummary[[#This Row],[Week]]*7</f>
        <v>43983</v>
      </c>
      <c r="D26" s="10">
        <f>Table_SiteMilestoneTrackingSummary[[#This Row],[StartDate]]+6</f>
        <v>43989</v>
      </c>
      <c r="E26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7</v>
      </c>
      <c r="F26" s="17">
        <f>F25+Table_SiteMilestoneTrackingSummary[[#This Row],[TechnicalSiteSurvey_BL]]</f>
        <v>7</v>
      </c>
      <c r="G26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7</v>
      </c>
      <c r="H26" s="17">
        <f>H25+Table_SiteMilestoneTrackingSummary[[#This Row],[TechnicalSiteSurvey_AC]]</f>
        <v>7</v>
      </c>
      <c r="I26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6" s="17">
        <f>J25+Table_SiteMilestoneTrackingSummary[[#This Row],[SiteEngineeringDocument_BL]]</f>
        <v>0</v>
      </c>
      <c r="K26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26" s="17">
        <f>L25+Table_SiteMilestoneTrackingSummary[[#This Row],[SiteEngineeringDocument_AC]]</f>
        <v>0</v>
      </c>
      <c r="M26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6" s="17">
        <f>N25+Table_SiteMilestoneTrackingSummary[[#This Row],[SiteConstructionWorkOrder_BL]]</f>
        <v>0</v>
      </c>
      <c r="O26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6" s="17">
        <f>P25+Table_SiteMilestoneTrackingSummary[[#This Row],[SiteConstructionWorkOrder_AC]]</f>
        <v>0</v>
      </c>
      <c r="Q26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6" s="17">
        <f>R25+Table_SiteMilestoneTrackingSummary[[#This Row],[CivilWorks_BL]]</f>
        <v>0</v>
      </c>
      <c r="S26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6" s="17">
        <f>T25+Table_SiteMilestoneTrackingSummary[[#This Row],[CivilWorks_AC]]</f>
        <v>0</v>
      </c>
      <c r="U26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6" s="17">
        <f>V25+Table_SiteMilestoneTrackingSummary[[#This Row],[MechanicalWorks_BL]]</f>
        <v>0</v>
      </c>
      <c r="W26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6" s="17">
        <f>X25+Table_SiteMilestoneTrackingSummary[[#This Row],[MechanicalWorks_AC]]</f>
        <v>0</v>
      </c>
      <c r="Y26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6" s="17">
        <f>Z25+Table_SiteMilestoneTrackingSummary[[#This Row],[ElectricalWorks_BL]]</f>
        <v>0</v>
      </c>
      <c r="AA26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6" s="17">
        <f>AB25+Table_SiteMilestoneTrackingSummary[[#This Row],[ElectricalWorks_AC]]</f>
        <v>0</v>
      </c>
      <c r="AC26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6" s="17">
        <f>AD25+Table_SiteMilestoneTrackingSummary[[#This Row],[ConstructionAcceptance_BL]]</f>
        <v>0</v>
      </c>
      <c r="AE26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6" s="17">
        <f>AF25+Table_SiteMilestoneTrackingSummary[[#This Row],[ConstructionAcceptance_AC]]</f>
        <v>0</v>
      </c>
      <c r="AG26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6" s="17">
        <f>AH25+Table_SiteMilestoneTrackingSummary[[#This Row],[ReadyForInstallation_BL]]</f>
        <v>0</v>
      </c>
      <c r="AI26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6" s="17">
        <f>AJ25+Table_SiteMilestoneTrackingSummary[[#This Row],[ReadyForInstallation_AC]]</f>
        <v>0</v>
      </c>
      <c r="AK26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6" s="17">
        <f>AL25+Table_SiteMilestoneTrackingSummary[[#This Row],[SiteInOperations_BL]]</f>
        <v>0</v>
      </c>
      <c r="AM26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6" s="17">
        <f>AN25+Table_SiteMilestoneTrackingSummary[[#This Row],[SiteInOperations_AC]]</f>
        <v>0</v>
      </c>
    </row>
    <row r="27" spans="1:40" x14ac:dyDescent="0.25">
      <c r="A27">
        <v>2020</v>
      </c>
      <c r="B27">
        <v>24</v>
      </c>
      <c r="C27" s="10">
        <f>DATE(Table_SiteMilestoneTrackingSummary[[#This Row],[Year]],1,-2)-WEEKDAY(DATE(Table_SiteMilestoneTrackingSummary[[#This Row],[Year]],1,3))+Table_SiteMilestoneTrackingSummary[[#This Row],[Week]]*7</f>
        <v>43990</v>
      </c>
      <c r="D27" s="10">
        <f>Table_SiteMilestoneTrackingSummary[[#This Row],[StartDate]]+6</f>
        <v>43996</v>
      </c>
      <c r="E27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9</v>
      </c>
      <c r="F27" s="17">
        <f>F26+Table_SiteMilestoneTrackingSummary[[#This Row],[TechnicalSiteSurvey_BL]]</f>
        <v>16</v>
      </c>
      <c r="G27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9</v>
      </c>
      <c r="H27" s="17">
        <f>H26+Table_SiteMilestoneTrackingSummary[[#This Row],[TechnicalSiteSurvey_AC]]</f>
        <v>16</v>
      </c>
      <c r="I27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27" s="17">
        <f>J26+Table_SiteMilestoneTrackingSummary[[#This Row],[SiteEngineeringDocument_BL]]</f>
        <v>0</v>
      </c>
      <c r="K27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1</v>
      </c>
      <c r="L27" s="17">
        <f>L26+Table_SiteMilestoneTrackingSummary[[#This Row],[SiteEngineeringDocument_AC]]</f>
        <v>1</v>
      </c>
      <c r="M27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27" s="17">
        <f>N26+Table_SiteMilestoneTrackingSummary[[#This Row],[SiteConstructionWorkOrder_BL]]</f>
        <v>0</v>
      </c>
      <c r="O27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27" s="17">
        <f>P26+Table_SiteMilestoneTrackingSummary[[#This Row],[SiteConstructionWorkOrder_AC]]</f>
        <v>0</v>
      </c>
      <c r="Q27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7" s="17">
        <f>R26+Table_SiteMilestoneTrackingSummary[[#This Row],[CivilWorks_BL]]</f>
        <v>0</v>
      </c>
      <c r="S27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7" s="17">
        <f>T26+Table_SiteMilestoneTrackingSummary[[#This Row],[CivilWorks_AC]]</f>
        <v>0</v>
      </c>
      <c r="U27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7" s="17">
        <f>V26+Table_SiteMilestoneTrackingSummary[[#This Row],[MechanicalWorks_BL]]</f>
        <v>0</v>
      </c>
      <c r="W27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7" s="17">
        <f>X26+Table_SiteMilestoneTrackingSummary[[#This Row],[MechanicalWorks_AC]]</f>
        <v>0</v>
      </c>
      <c r="Y27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7" s="17">
        <f>Z26+Table_SiteMilestoneTrackingSummary[[#This Row],[ElectricalWorks_BL]]</f>
        <v>0</v>
      </c>
      <c r="AA27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7" s="17">
        <f>AB26+Table_SiteMilestoneTrackingSummary[[#This Row],[ElectricalWorks_AC]]</f>
        <v>0</v>
      </c>
      <c r="AC27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7" s="17">
        <f>AD26+Table_SiteMilestoneTrackingSummary[[#This Row],[ConstructionAcceptance_BL]]</f>
        <v>0</v>
      </c>
      <c r="AE27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7" s="17">
        <f>AF26+Table_SiteMilestoneTrackingSummary[[#This Row],[ConstructionAcceptance_AC]]</f>
        <v>0</v>
      </c>
      <c r="AG27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7" s="17">
        <f>AH26+Table_SiteMilestoneTrackingSummary[[#This Row],[ReadyForInstallation_BL]]</f>
        <v>0</v>
      </c>
      <c r="AI27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7" s="17">
        <f>AJ26+Table_SiteMilestoneTrackingSummary[[#This Row],[ReadyForInstallation_AC]]</f>
        <v>0</v>
      </c>
      <c r="AK27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7" s="17">
        <f>AL26+Table_SiteMilestoneTrackingSummary[[#This Row],[SiteInOperations_BL]]</f>
        <v>0</v>
      </c>
      <c r="AM27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7" s="17">
        <f>AN26+Table_SiteMilestoneTrackingSummary[[#This Row],[SiteInOperations_AC]]</f>
        <v>0</v>
      </c>
    </row>
    <row r="28" spans="1:40" x14ac:dyDescent="0.25">
      <c r="A28">
        <v>2020</v>
      </c>
      <c r="B28">
        <v>25</v>
      </c>
      <c r="C28" s="10">
        <f>DATE(Table_SiteMilestoneTrackingSummary[[#This Row],[Year]],1,-2)-WEEKDAY(DATE(Table_SiteMilestoneTrackingSummary[[#This Row],[Year]],1,3))+Table_SiteMilestoneTrackingSummary[[#This Row],[Week]]*7</f>
        <v>43997</v>
      </c>
      <c r="D28" s="10">
        <f>Table_SiteMilestoneTrackingSummary[[#This Row],[StartDate]]+6</f>
        <v>44003</v>
      </c>
      <c r="E28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22</v>
      </c>
      <c r="F28" s="17">
        <f>F27+Table_SiteMilestoneTrackingSummary[[#This Row],[TechnicalSiteSurvey_BL]]</f>
        <v>38</v>
      </c>
      <c r="G28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11</v>
      </c>
      <c r="H28" s="17">
        <f>H27+Table_SiteMilestoneTrackingSummary[[#This Row],[TechnicalSiteSurvey_AC]]</f>
        <v>27</v>
      </c>
      <c r="I28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7</v>
      </c>
      <c r="J28" s="17">
        <f>J27+Table_SiteMilestoneTrackingSummary[[#This Row],[SiteEngineeringDocument_BL]]</f>
        <v>7</v>
      </c>
      <c r="K28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8</v>
      </c>
      <c r="L28" s="17">
        <f>L27+Table_SiteMilestoneTrackingSummary[[#This Row],[SiteEngineeringDocument_AC]]</f>
        <v>9</v>
      </c>
      <c r="M28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7</v>
      </c>
      <c r="N28" s="17">
        <f>N27+Table_SiteMilestoneTrackingSummary[[#This Row],[SiteConstructionWorkOrder_BL]]</f>
        <v>7</v>
      </c>
      <c r="O28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</v>
      </c>
      <c r="P28" s="17">
        <f>P27+Table_SiteMilestoneTrackingSummary[[#This Row],[SiteConstructionWorkOrder_AC]]</f>
        <v>1</v>
      </c>
      <c r="Q28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8" s="17">
        <f>R27+Table_SiteMilestoneTrackingSummary[[#This Row],[CivilWorks_BL]]</f>
        <v>0</v>
      </c>
      <c r="S28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28" s="17">
        <f>T27+Table_SiteMilestoneTrackingSummary[[#This Row],[CivilWorks_AC]]</f>
        <v>0</v>
      </c>
      <c r="U28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8" s="17">
        <f>V27+Table_SiteMilestoneTrackingSummary[[#This Row],[MechanicalWorks_BL]]</f>
        <v>0</v>
      </c>
      <c r="W28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8" s="17">
        <f>X27+Table_SiteMilestoneTrackingSummary[[#This Row],[MechanicalWorks_AC]]</f>
        <v>0</v>
      </c>
      <c r="Y28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8" s="17">
        <f>Z27+Table_SiteMilestoneTrackingSummary[[#This Row],[ElectricalWorks_BL]]</f>
        <v>0</v>
      </c>
      <c r="AA28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8" s="17">
        <f>AB27+Table_SiteMilestoneTrackingSummary[[#This Row],[ElectricalWorks_AC]]</f>
        <v>0</v>
      </c>
      <c r="AC28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8" s="17">
        <f>AD27+Table_SiteMilestoneTrackingSummary[[#This Row],[ConstructionAcceptance_BL]]</f>
        <v>0</v>
      </c>
      <c r="AE28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8" s="17">
        <f>AF27+Table_SiteMilestoneTrackingSummary[[#This Row],[ConstructionAcceptance_AC]]</f>
        <v>0</v>
      </c>
      <c r="AG28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8" s="17">
        <f>AH27+Table_SiteMilestoneTrackingSummary[[#This Row],[ReadyForInstallation_BL]]</f>
        <v>0</v>
      </c>
      <c r="AI28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8" s="17">
        <f>AJ27+Table_SiteMilestoneTrackingSummary[[#This Row],[ReadyForInstallation_AC]]</f>
        <v>0</v>
      </c>
      <c r="AK28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8" s="17">
        <f>AL27+Table_SiteMilestoneTrackingSummary[[#This Row],[SiteInOperations_BL]]</f>
        <v>0</v>
      </c>
      <c r="AM28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8" s="17">
        <f>AN27+Table_SiteMilestoneTrackingSummary[[#This Row],[SiteInOperations_AC]]</f>
        <v>0</v>
      </c>
    </row>
    <row r="29" spans="1:40" x14ac:dyDescent="0.25">
      <c r="A29">
        <v>2020</v>
      </c>
      <c r="B29">
        <v>26</v>
      </c>
      <c r="C29" s="10">
        <f>DATE(Table_SiteMilestoneTrackingSummary[[#This Row],[Year]],1,-2)-WEEKDAY(DATE(Table_SiteMilestoneTrackingSummary[[#This Row],[Year]],1,3))+Table_SiteMilestoneTrackingSummary[[#This Row],[Week]]*7</f>
        <v>44004</v>
      </c>
      <c r="D29" s="10">
        <f>Table_SiteMilestoneTrackingSummary[[#This Row],[StartDate]]+6</f>
        <v>44010</v>
      </c>
      <c r="E29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13</v>
      </c>
      <c r="F29" s="17">
        <f>F28+Table_SiteMilestoneTrackingSummary[[#This Row],[TechnicalSiteSurvey_BL]]</f>
        <v>51</v>
      </c>
      <c r="G29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13</v>
      </c>
      <c r="H29" s="17">
        <f>H28+Table_SiteMilestoneTrackingSummary[[#This Row],[TechnicalSiteSurvey_AC]]</f>
        <v>40</v>
      </c>
      <c r="I29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9</v>
      </c>
      <c r="J29" s="17">
        <f>J28+Table_SiteMilestoneTrackingSummary[[#This Row],[SiteEngineeringDocument_BL]]</f>
        <v>16</v>
      </c>
      <c r="K29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9</v>
      </c>
      <c r="L29" s="17">
        <f>L28+Table_SiteMilestoneTrackingSummary[[#This Row],[SiteEngineeringDocument_AC]]</f>
        <v>18</v>
      </c>
      <c r="M29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9</v>
      </c>
      <c r="N29" s="17">
        <f>N28+Table_SiteMilestoneTrackingSummary[[#This Row],[SiteConstructionWorkOrder_BL]]</f>
        <v>16</v>
      </c>
      <c r="O29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10</v>
      </c>
      <c r="P29" s="17">
        <f>P28+Table_SiteMilestoneTrackingSummary[[#This Row],[SiteConstructionWorkOrder_AC]]</f>
        <v>11</v>
      </c>
      <c r="Q29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29" s="17">
        <f>R28+Table_SiteMilestoneTrackingSummary[[#This Row],[CivilWorks_BL]]</f>
        <v>0</v>
      </c>
      <c r="S29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6</v>
      </c>
      <c r="T29" s="17">
        <f>T28+Table_SiteMilestoneTrackingSummary[[#This Row],[CivilWorks_AC]]</f>
        <v>6</v>
      </c>
      <c r="U29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29" s="17">
        <f>V28+Table_SiteMilestoneTrackingSummary[[#This Row],[MechanicalWorks_BL]]</f>
        <v>0</v>
      </c>
      <c r="W29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29" s="17">
        <f>X28+Table_SiteMilestoneTrackingSummary[[#This Row],[MechanicalWorks_AC]]</f>
        <v>0</v>
      </c>
      <c r="Y29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29" s="17">
        <f>Z28+Table_SiteMilestoneTrackingSummary[[#This Row],[ElectricalWorks_BL]]</f>
        <v>0</v>
      </c>
      <c r="AA29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29" s="17">
        <f>AB28+Table_SiteMilestoneTrackingSummary[[#This Row],[ElectricalWorks_AC]]</f>
        <v>0</v>
      </c>
      <c r="AC29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29" s="17">
        <f>AD28+Table_SiteMilestoneTrackingSummary[[#This Row],[ConstructionAcceptance_BL]]</f>
        <v>0</v>
      </c>
      <c r="AE29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29" s="17">
        <f>AF28+Table_SiteMilestoneTrackingSummary[[#This Row],[ConstructionAcceptance_AC]]</f>
        <v>0</v>
      </c>
      <c r="AG29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29" s="17">
        <f>AH28+Table_SiteMilestoneTrackingSummary[[#This Row],[ReadyForInstallation_BL]]</f>
        <v>0</v>
      </c>
      <c r="AI29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29" s="17">
        <f>AJ28+Table_SiteMilestoneTrackingSummary[[#This Row],[ReadyForInstallation_AC]]</f>
        <v>0</v>
      </c>
      <c r="AK29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29" s="17">
        <f>AL28+Table_SiteMilestoneTrackingSummary[[#This Row],[SiteInOperations_BL]]</f>
        <v>0</v>
      </c>
      <c r="AM29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29" s="17">
        <f>AN28+Table_SiteMilestoneTrackingSummary[[#This Row],[SiteInOperations_AC]]</f>
        <v>0</v>
      </c>
    </row>
    <row r="30" spans="1:40" x14ac:dyDescent="0.25">
      <c r="A30">
        <v>2020</v>
      </c>
      <c r="B30">
        <v>27</v>
      </c>
      <c r="C30" s="10">
        <f>DATE(Table_SiteMilestoneTrackingSummary[[#This Row],[Year]],1,-2)-WEEKDAY(DATE(Table_SiteMilestoneTrackingSummary[[#This Row],[Year]],1,3))+Table_SiteMilestoneTrackingSummary[[#This Row],[Week]]*7</f>
        <v>44011</v>
      </c>
      <c r="D30" s="10">
        <f>Table_SiteMilestoneTrackingSummary[[#This Row],[StartDate]]+6</f>
        <v>44017</v>
      </c>
      <c r="E30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16</v>
      </c>
      <c r="F30" s="17">
        <f>F29+Table_SiteMilestoneTrackingSummary[[#This Row],[TechnicalSiteSurvey_BL]]</f>
        <v>67</v>
      </c>
      <c r="G30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26</v>
      </c>
      <c r="H30" s="17">
        <f>H29+Table_SiteMilestoneTrackingSummary[[#This Row],[TechnicalSiteSurvey_AC]]</f>
        <v>66</v>
      </c>
      <c r="I30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10</v>
      </c>
      <c r="J30" s="17">
        <f>J29+Table_SiteMilestoneTrackingSummary[[#This Row],[SiteEngineeringDocument_BL]]</f>
        <v>26</v>
      </c>
      <c r="K30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12</v>
      </c>
      <c r="L30" s="17">
        <f>L29+Table_SiteMilestoneTrackingSummary[[#This Row],[SiteEngineeringDocument_AC]]</f>
        <v>30</v>
      </c>
      <c r="M30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10</v>
      </c>
      <c r="N30" s="17">
        <f>N29+Table_SiteMilestoneTrackingSummary[[#This Row],[SiteConstructionWorkOrder_BL]]</f>
        <v>26</v>
      </c>
      <c r="O30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10</v>
      </c>
      <c r="P30" s="17">
        <f>P29+Table_SiteMilestoneTrackingSummary[[#This Row],[SiteConstructionWorkOrder_AC]]</f>
        <v>21</v>
      </c>
      <c r="Q30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30" s="17">
        <f>R29+Table_SiteMilestoneTrackingSummary[[#This Row],[CivilWorks_BL]]</f>
        <v>0</v>
      </c>
      <c r="S30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7</v>
      </c>
      <c r="T30" s="17">
        <f>T29+Table_SiteMilestoneTrackingSummary[[#This Row],[CivilWorks_AC]]</f>
        <v>13</v>
      </c>
      <c r="U30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0" s="17">
        <f>V29+Table_SiteMilestoneTrackingSummary[[#This Row],[MechanicalWorks_BL]]</f>
        <v>0</v>
      </c>
      <c r="W30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4</v>
      </c>
      <c r="X30" s="17">
        <f>X29+Table_SiteMilestoneTrackingSummary[[#This Row],[MechanicalWorks_AC]]</f>
        <v>4</v>
      </c>
      <c r="Y30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30" s="17">
        <f>Z29+Table_SiteMilestoneTrackingSummary[[#This Row],[ElectricalWorks_BL]]</f>
        <v>0</v>
      </c>
      <c r="AA30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30" s="17">
        <f>AB29+Table_SiteMilestoneTrackingSummary[[#This Row],[ElectricalWorks_AC]]</f>
        <v>0</v>
      </c>
      <c r="AC30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0" s="17">
        <f>AD29+Table_SiteMilestoneTrackingSummary[[#This Row],[ConstructionAcceptance_BL]]</f>
        <v>0</v>
      </c>
      <c r="AE30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30" s="17">
        <f>AF29+Table_SiteMilestoneTrackingSummary[[#This Row],[ConstructionAcceptance_AC]]</f>
        <v>0</v>
      </c>
      <c r="AG30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30" s="17">
        <f>AH29+Table_SiteMilestoneTrackingSummary[[#This Row],[ReadyForInstallation_BL]]</f>
        <v>0</v>
      </c>
      <c r="AI30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30" s="17">
        <f>AJ29+Table_SiteMilestoneTrackingSummary[[#This Row],[ReadyForInstallation_AC]]</f>
        <v>0</v>
      </c>
      <c r="AK30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0" s="17">
        <f>AL29+Table_SiteMilestoneTrackingSummary[[#This Row],[SiteInOperations_BL]]</f>
        <v>0</v>
      </c>
      <c r="AM30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30" s="17">
        <f>AN29+Table_SiteMilestoneTrackingSummary[[#This Row],[SiteInOperations_AC]]</f>
        <v>0</v>
      </c>
    </row>
    <row r="31" spans="1:40" x14ac:dyDescent="0.25">
      <c r="A31">
        <v>2020</v>
      </c>
      <c r="B31">
        <v>28</v>
      </c>
      <c r="C31" s="10">
        <f>DATE(Table_SiteMilestoneTrackingSummary[[#This Row],[Year]],1,-2)-WEEKDAY(DATE(Table_SiteMilestoneTrackingSummary[[#This Row],[Year]],1,3))+Table_SiteMilestoneTrackingSummary[[#This Row],[Week]]*7</f>
        <v>44018</v>
      </c>
      <c r="D31" s="10">
        <f>Table_SiteMilestoneTrackingSummary[[#This Row],[StartDate]]+6</f>
        <v>44024</v>
      </c>
      <c r="E31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19</v>
      </c>
      <c r="F31" s="17">
        <f>F30+Table_SiteMilestoneTrackingSummary[[#This Row],[TechnicalSiteSurvey_BL]]</f>
        <v>86</v>
      </c>
      <c r="G31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19</v>
      </c>
      <c r="H31" s="17">
        <f>H30+Table_SiteMilestoneTrackingSummary[[#This Row],[TechnicalSiteSurvey_AC]]</f>
        <v>85</v>
      </c>
      <c r="I31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12</v>
      </c>
      <c r="J31" s="17">
        <f>J30+Table_SiteMilestoneTrackingSummary[[#This Row],[SiteEngineeringDocument_BL]]</f>
        <v>38</v>
      </c>
      <c r="K31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17</v>
      </c>
      <c r="L31" s="17">
        <f>L30+Table_SiteMilestoneTrackingSummary[[#This Row],[SiteEngineeringDocument_AC]]</f>
        <v>47</v>
      </c>
      <c r="M31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12</v>
      </c>
      <c r="N31" s="17">
        <f>N30+Table_SiteMilestoneTrackingSummary[[#This Row],[SiteConstructionWorkOrder_BL]]</f>
        <v>38</v>
      </c>
      <c r="O31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8</v>
      </c>
      <c r="P31" s="17">
        <f>P30+Table_SiteMilestoneTrackingSummary[[#This Row],[SiteConstructionWorkOrder_AC]]</f>
        <v>29</v>
      </c>
      <c r="Q31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7</v>
      </c>
      <c r="R31" s="17">
        <f>R30+Table_SiteMilestoneTrackingSummary[[#This Row],[CivilWorks_BL]]</f>
        <v>7</v>
      </c>
      <c r="S31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9</v>
      </c>
      <c r="T31" s="17">
        <f>T30+Table_SiteMilestoneTrackingSummary[[#This Row],[CivilWorks_AC]]</f>
        <v>22</v>
      </c>
      <c r="U31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1" s="17">
        <f>V30+Table_SiteMilestoneTrackingSummary[[#This Row],[MechanicalWorks_BL]]</f>
        <v>0</v>
      </c>
      <c r="W31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11</v>
      </c>
      <c r="X31" s="17">
        <f>X30+Table_SiteMilestoneTrackingSummary[[#This Row],[MechanicalWorks_AC]]</f>
        <v>15</v>
      </c>
      <c r="Y31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31" s="17">
        <f>Z30+Table_SiteMilestoneTrackingSummary[[#This Row],[ElectricalWorks_BL]]</f>
        <v>0</v>
      </c>
      <c r="AA31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8</v>
      </c>
      <c r="AB31" s="17">
        <f>AB30+Table_SiteMilestoneTrackingSummary[[#This Row],[ElectricalWorks_AC]]</f>
        <v>8</v>
      </c>
      <c r="AC31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1" s="17">
        <f>AD30+Table_SiteMilestoneTrackingSummary[[#This Row],[ConstructionAcceptance_BL]]</f>
        <v>0</v>
      </c>
      <c r="AE31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4</v>
      </c>
      <c r="AF31" s="17">
        <f>AF30+Table_SiteMilestoneTrackingSummary[[#This Row],[ConstructionAcceptance_AC]]</f>
        <v>4</v>
      </c>
      <c r="AG31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31" s="17">
        <f>AH30+Table_SiteMilestoneTrackingSummary[[#This Row],[ReadyForInstallation_BL]]</f>
        <v>0</v>
      </c>
      <c r="AI31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</v>
      </c>
      <c r="AJ31" s="17">
        <f>AJ30+Table_SiteMilestoneTrackingSummary[[#This Row],[ReadyForInstallation_AC]]</f>
        <v>1</v>
      </c>
      <c r="AK31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1" s="17">
        <f>AL30+Table_SiteMilestoneTrackingSummary[[#This Row],[SiteInOperations_BL]]</f>
        <v>0</v>
      </c>
      <c r="AM31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31" s="17">
        <f>AN30+Table_SiteMilestoneTrackingSummary[[#This Row],[SiteInOperations_AC]]</f>
        <v>0</v>
      </c>
    </row>
    <row r="32" spans="1:40" x14ac:dyDescent="0.25">
      <c r="A32">
        <v>2020</v>
      </c>
      <c r="B32">
        <v>29</v>
      </c>
      <c r="C32" s="10">
        <f>DATE(Table_SiteMilestoneTrackingSummary[[#This Row],[Year]],1,-2)-WEEKDAY(DATE(Table_SiteMilestoneTrackingSummary[[#This Row],[Year]],1,3))+Table_SiteMilestoneTrackingSummary[[#This Row],[Week]]*7</f>
        <v>44025</v>
      </c>
      <c r="D32" s="10">
        <f>Table_SiteMilestoneTrackingSummary[[#This Row],[StartDate]]+6</f>
        <v>44031</v>
      </c>
      <c r="E32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14</v>
      </c>
      <c r="F32" s="17">
        <f>F31+Table_SiteMilestoneTrackingSummary[[#This Row],[TechnicalSiteSurvey_BL]]</f>
        <v>100</v>
      </c>
      <c r="G32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14</v>
      </c>
      <c r="H32" s="17">
        <f>H31+Table_SiteMilestoneTrackingSummary[[#This Row],[TechnicalSiteSurvey_AC]]</f>
        <v>99</v>
      </c>
      <c r="I32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29</v>
      </c>
      <c r="J32" s="17">
        <f>J31+Table_SiteMilestoneTrackingSummary[[#This Row],[SiteEngineeringDocument_BL]]</f>
        <v>67</v>
      </c>
      <c r="K32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20</v>
      </c>
      <c r="L32" s="17">
        <f>L31+Table_SiteMilestoneTrackingSummary[[#This Row],[SiteEngineeringDocument_AC]]</f>
        <v>67</v>
      </c>
      <c r="M32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13</v>
      </c>
      <c r="N32" s="17">
        <f>N31+Table_SiteMilestoneTrackingSummary[[#This Row],[SiteConstructionWorkOrder_BL]]</f>
        <v>51</v>
      </c>
      <c r="O32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16</v>
      </c>
      <c r="P32" s="17">
        <f>P31+Table_SiteMilestoneTrackingSummary[[#This Row],[SiteConstructionWorkOrder_AC]]</f>
        <v>45</v>
      </c>
      <c r="Q32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9</v>
      </c>
      <c r="R32" s="17">
        <f>R31+Table_SiteMilestoneTrackingSummary[[#This Row],[CivilWorks_BL]]</f>
        <v>16</v>
      </c>
      <c r="S32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16</v>
      </c>
      <c r="T32" s="17">
        <f>T31+Table_SiteMilestoneTrackingSummary[[#This Row],[CivilWorks_AC]]</f>
        <v>38</v>
      </c>
      <c r="U32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7</v>
      </c>
      <c r="V32" s="17">
        <f>V31+Table_SiteMilestoneTrackingSummary[[#This Row],[MechanicalWorks_BL]]</f>
        <v>7</v>
      </c>
      <c r="W32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11</v>
      </c>
      <c r="X32" s="17">
        <f>X31+Table_SiteMilestoneTrackingSummary[[#This Row],[MechanicalWorks_AC]]</f>
        <v>26</v>
      </c>
      <c r="Y32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32" s="17">
        <f>Z31+Table_SiteMilestoneTrackingSummary[[#This Row],[ElectricalWorks_BL]]</f>
        <v>0</v>
      </c>
      <c r="AA32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8</v>
      </c>
      <c r="AB32" s="17">
        <f>AB31+Table_SiteMilestoneTrackingSummary[[#This Row],[ElectricalWorks_AC]]</f>
        <v>16</v>
      </c>
      <c r="AC32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2" s="17">
        <f>AD31+Table_SiteMilestoneTrackingSummary[[#This Row],[ConstructionAcceptance_BL]]</f>
        <v>0</v>
      </c>
      <c r="AE32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10</v>
      </c>
      <c r="AF32" s="17">
        <f>AF31+Table_SiteMilestoneTrackingSummary[[#This Row],[ConstructionAcceptance_AC]]</f>
        <v>14</v>
      </c>
      <c r="AG32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32" s="17">
        <f>AH31+Table_SiteMilestoneTrackingSummary[[#This Row],[ReadyForInstallation_BL]]</f>
        <v>0</v>
      </c>
      <c r="AI32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7</v>
      </c>
      <c r="AJ32" s="17">
        <f>AJ31+Table_SiteMilestoneTrackingSummary[[#This Row],[ReadyForInstallation_AC]]</f>
        <v>8</v>
      </c>
      <c r="AK32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2" s="17">
        <f>AL31+Table_SiteMilestoneTrackingSummary[[#This Row],[SiteInOperations_BL]]</f>
        <v>0</v>
      </c>
      <c r="AM32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32" s="17">
        <f>AN31+Table_SiteMilestoneTrackingSummary[[#This Row],[SiteInOperations_AC]]</f>
        <v>0</v>
      </c>
    </row>
    <row r="33" spans="1:40" x14ac:dyDescent="0.25">
      <c r="A33">
        <v>2020</v>
      </c>
      <c r="B33">
        <v>30</v>
      </c>
      <c r="C33" s="10">
        <f>DATE(Table_SiteMilestoneTrackingSummary[[#This Row],[Year]],1,-2)-WEEKDAY(DATE(Table_SiteMilestoneTrackingSummary[[#This Row],[Year]],1,3))+Table_SiteMilestoneTrackingSummary[[#This Row],[Week]]*7</f>
        <v>44032</v>
      </c>
      <c r="D33" s="10">
        <f>Table_SiteMilestoneTrackingSummary[[#This Row],[StartDate]]+6</f>
        <v>44038</v>
      </c>
      <c r="E33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3" s="17">
        <f>F32+Table_SiteMilestoneTrackingSummary[[#This Row],[TechnicalSiteSurvey_BL]]</f>
        <v>100</v>
      </c>
      <c r="G33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1</v>
      </c>
      <c r="H33" s="17">
        <f>H32+Table_SiteMilestoneTrackingSummary[[#This Row],[TechnicalSiteSurvey_AC]]</f>
        <v>100</v>
      </c>
      <c r="I33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19</v>
      </c>
      <c r="J33" s="17">
        <f>J32+Table_SiteMilestoneTrackingSummary[[#This Row],[SiteEngineeringDocument_BL]]</f>
        <v>86</v>
      </c>
      <c r="K33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19</v>
      </c>
      <c r="L33" s="17">
        <f>L32+Table_SiteMilestoneTrackingSummary[[#This Row],[SiteEngineeringDocument_AC]]</f>
        <v>86</v>
      </c>
      <c r="M33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16</v>
      </c>
      <c r="N33" s="17">
        <f>N32+Table_SiteMilestoneTrackingSummary[[#This Row],[SiteConstructionWorkOrder_BL]]</f>
        <v>67</v>
      </c>
      <c r="O33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22</v>
      </c>
      <c r="P33" s="17">
        <f>P32+Table_SiteMilestoneTrackingSummary[[#This Row],[SiteConstructionWorkOrder_AC]]</f>
        <v>67</v>
      </c>
      <c r="Q33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10</v>
      </c>
      <c r="R33" s="17">
        <f>R32+Table_SiteMilestoneTrackingSummary[[#This Row],[CivilWorks_BL]]</f>
        <v>26</v>
      </c>
      <c r="S33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15</v>
      </c>
      <c r="T33" s="17">
        <f>T32+Table_SiteMilestoneTrackingSummary[[#This Row],[CivilWorks_AC]]</f>
        <v>53</v>
      </c>
      <c r="U33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9</v>
      </c>
      <c r="V33" s="17">
        <f>V32+Table_SiteMilestoneTrackingSummary[[#This Row],[MechanicalWorks_BL]]</f>
        <v>16</v>
      </c>
      <c r="W33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12</v>
      </c>
      <c r="X33" s="17">
        <f>X32+Table_SiteMilestoneTrackingSummary[[#This Row],[MechanicalWorks_AC]]</f>
        <v>38</v>
      </c>
      <c r="Y33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7</v>
      </c>
      <c r="Z33" s="17">
        <f>Z32+Table_SiteMilestoneTrackingSummary[[#This Row],[ElectricalWorks_BL]]</f>
        <v>7</v>
      </c>
      <c r="AA33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11</v>
      </c>
      <c r="AB33" s="17">
        <f>AB32+Table_SiteMilestoneTrackingSummary[[#This Row],[ElectricalWorks_AC]]</f>
        <v>27</v>
      </c>
      <c r="AC33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33" s="17">
        <f>AD32+Table_SiteMilestoneTrackingSummary[[#This Row],[ConstructionAcceptance_BL]]</f>
        <v>0</v>
      </c>
      <c r="AE33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6</v>
      </c>
      <c r="AF33" s="17">
        <f>AF32+Table_SiteMilestoneTrackingSummary[[#This Row],[ConstructionAcceptance_AC]]</f>
        <v>20</v>
      </c>
      <c r="AG33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33" s="17">
        <f>AH32+Table_SiteMilestoneTrackingSummary[[#This Row],[ReadyForInstallation_BL]]</f>
        <v>0</v>
      </c>
      <c r="AI33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10</v>
      </c>
      <c r="AJ33" s="17">
        <f>AJ32+Table_SiteMilestoneTrackingSummary[[#This Row],[ReadyForInstallation_AC]]</f>
        <v>18</v>
      </c>
      <c r="AK33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3" s="17">
        <f>AL32+Table_SiteMilestoneTrackingSummary[[#This Row],[SiteInOperations_BL]]</f>
        <v>0</v>
      </c>
      <c r="AM33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7</v>
      </c>
      <c r="AN33" s="17">
        <f>AN32+Table_SiteMilestoneTrackingSummary[[#This Row],[SiteInOperations_AC]]</f>
        <v>7</v>
      </c>
    </row>
    <row r="34" spans="1:40" x14ac:dyDescent="0.25">
      <c r="A34">
        <v>2020</v>
      </c>
      <c r="B34">
        <v>31</v>
      </c>
      <c r="C34" s="10">
        <f>DATE(Table_SiteMilestoneTrackingSummary[[#This Row],[Year]],1,-2)-WEEKDAY(DATE(Table_SiteMilestoneTrackingSummary[[#This Row],[Year]],1,3))+Table_SiteMilestoneTrackingSummary[[#This Row],[Week]]*7</f>
        <v>44039</v>
      </c>
      <c r="D34" s="10">
        <f>Table_SiteMilestoneTrackingSummary[[#This Row],[StartDate]]+6</f>
        <v>44045</v>
      </c>
      <c r="E34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4" s="17">
        <f>F33+Table_SiteMilestoneTrackingSummary[[#This Row],[TechnicalSiteSurvey_BL]]</f>
        <v>100</v>
      </c>
      <c r="G34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4" s="17">
        <f>H33+Table_SiteMilestoneTrackingSummary[[#This Row],[TechnicalSiteSurvey_AC]]</f>
        <v>100</v>
      </c>
      <c r="I34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14</v>
      </c>
      <c r="J34" s="17">
        <f>J33+Table_SiteMilestoneTrackingSummary[[#This Row],[SiteEngineeringDocument_BL]]</f>
        <v>100</v>
      </c>
      <c r="K34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14</v>
      </c>
      <c r="L34" s="17">
        <f>L33+Table_SiteMilestoneTrackingSummary[[#This Row],[SiteEngineeringDocument_AC]]</f>
        <v>100</v>
      </c>
      <c r="M34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19</v>
      </c>
      <c r="N34" s="17">
        <f>N33+Table_SiteMilestoneTrackingSummary[[#This Row],[SiteConstructionWorkOrder_BL]]</f>
        <v>86</v>
      </c>
      <c r="O34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19</v>
      </c>
      <c r="P34" s="17">
        <f>P33+Table_SiteMilestoneTrackingSummary[[#This Row],[SiteConstructionWorkOrder_AC]]</f>
        <v>86</v>
      </c>
      <c r="Q34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12</v>
      </c>
      <c r="R34" s="17">
        <f>R33+Table_SiteMilestoneTrackingSummary[[#This Row],[CivilWorks_BL]]</f>
        <v>38</v>
      </c>
      <c r="S34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17</v>
      </c>
      <c r="T34" s="17">
        <f>T33+Table_SiteMilestoneTrackingSummary[[#This Row],[CivilWorks_AC]]</f>
        <v>70</v>
      </c>
      <c r="U34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10</v>
      </c>
      <c r="V34" s="17">
        <f>V33+Table_SiteMilestoneTrackingSummary[[#This Row],[MechanicalWorks_BL]]</f>
        <v>26</v>
      </c>
      <c r="W34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22</v>
      </c>
      <c r="X34" s="17">
        <f>X33+Table_SiteMilestoneTrackingSummary[[#This Row],[MechanicalWorks_AC]]</f>
        <v>60</v>
      </c>
      <c r="Y34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9</v>
      </c>
      <c r="Z34" s="17">
        <f>Z33+Table_SiteMilestoneTrackingSummary[[#This Row],[ElectricalWorks_BL]]</f>
        <v>16</v>
      </c>
      <c r="AA34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13</v>
      </c>
      <c r="AB34" s="17">
        <f>AB33+Table_SiteMilestoneTrackingSummary[[#This Row],[ElectricalWorks_AC]]</f>
        <v>40</v>
      </c>
      <c r="AC34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7</v>
      </c>
      <c r="AD34" s="17">
        <f>AD33+Table_SiteMilestoneTrackingSummary[[#This Row],[ConstructionAcceptance_BL]]</f>
        <v>7</v>
      </c>
      <c r="AE34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17</v>
      </c>
      <c r="AF34" s="17">
        <f>AF33+Table_SiteMilestoneTrackingSummary[[#This Row],[ConstructionAcceptance_AC]]</f>
        <v>37</v>
      </c>
      <c r="AG34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7</v>
      </c>
      <c r="AH34" s="17">
        <f>AH33+Table_SiteMilestoneTrackingSummary[[#This Row],[ReadyForInstallation_BL]]</f>
        <v>7</v>
      </c>
      <c r="AI34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10</v>
      </c>
      <c r="AJ34" s="17">
        <f>AJ33+Table_SiteMilestoneTrackingSummary[[#This Row],[ReadyForInstallation_AC]]</f>
        <v>28</v>
      </c>
      <c r="AK34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4" s="17">
        <f>AL33+Table_SiteMilestoneTrackingSummary[[#This Row],[SiteInOperations_BL]]</f>
        <v>0</v>
      </c>
      <c r="AM34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9</v>
      </c>
      <c r="AN34" s="17">
        <f>AN33+Table_SiteMilestoneTrackingSummary[[#This Row],[SiteInOperations_AC]]</f>
        <v>16</v>
      </c>
    </row>
    <row r="35" spans="1:40" x14ac:dyDescent="0.25">
      <c r="A35">
        <v>2020</v>
      </c>
      <c r="B35">
        <v>32</v>
      </c>
      <c r="C35" s="10">
        <f>DATE(Table_SiteMilestoneTrackingSummary[[#This Row],[Year]],1,-2)-WEEKDAY(DATE(Table_SiteMilestoneTrackingSummary[[#This Row],[Year]],1,3))+Table_SiteMilestoneTrackingSummary[[#This Row],[Week]]*7</f>
        <v>44046</v>
      </c>
      <c r="D35" s="10">
        <f>Table_SiteMilestoneTrackingSummary[[#This Row],[StartDate]]+6</f>
        <v>44052</v>
      </c>
      <c r="E35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5" s="17">
        <f>F34+Table_SiteMilestoneTrackingSummary[[#This Row],[TechnicalSiteSurvey_BL]]</f>
        <v>100</v>
      </c>
      <c r="G35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5" s="17">
        <f>H34+Table_SiteMilestoneTrackingSummary[[#This Row],[TechnicalSiteSurvey_AC]]</f>
        <v>100</v>
      </c>
      <c r="I35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35" s="17">
        <f>J34+Table_SiteMilestoneTrackingSummary[[#This Row],[SiteEngineeringDocument_BL]]</f>
        <v>100</v>
      </c>
      <c r="K35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35" s="17">
        <f>L34+Table_SiteMilestoneTrackingSummary[[#This Row],[SiteEngineeringDocument_AC]]</f>
        <v>100</v>
      </c>
      <c r="M35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14</v>
      </c>
      <c r="N35" s="17">
        <f>N34+Table_SiteMilestoneTrackingSummary[[#This Row],[SiteConstructionWorkOrder_BL]]</f>
        <v>100</v>
      </c>
      <c r="O35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14</v>
      </c>
      <c r="P35" s="17">
        <f>P34+Table_SiteMilestoneTrackingSummary[[#This Row],[SiteConstructionWorkOrder_AC]]</f>
        <v>100</v>
      </c>
      <c r="Q35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13</v>
      </c>
      <c r="R35" s="17">
        <f>R34+Table_SiteMilestoneTrackingSummary[[#This Row],[CivilWorks_BL]]</f>
        <v>51</v>
      </c>
      <c r="S35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21</v>
      </c>
      <c r="T35" s="17">
        <f>T34+Table_SiteMilestoneTrackingSummary[[#This Row],[CivilWorks_AC]]</f>
        <v>91</v>
      </c>
      <c r="U35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12</v>
      </c>
      <c r="V35" s="17">
        <f>V34+Table_SiteMilestoneTrackingSummary[[#This Row],[MechanicalWorks_BL]]</f>
        <v>38</v>
      </c>
      <c r="W35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16</v>
      </c>
      <c r="X35" s="17">
        <f>X34+Table_SiteMilestoneTrackingSummary[[#This Row],[MechanicalWorks_AC]]</f>
        <v>76</v>
      </c>
      <c r="Y35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10</v>
      </c>
      <c r="Z35" s="17">
        <f>Z34+Table_SiteMilestoneTrackingSummary[[#This Row],[ElectricalWorks_BL]]</f>
        <v>26</v>
      </c>
      <c r="AA35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24</v>
      </c>
      <c r="AB35" s="17">
        <f>AB34+Table_SiteMilestoneTrackingSummary[[#This Row],[ElectricalWorks_AC]]</f>
        <v>64</v>
      </c>
      <c r="AC35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9</v>
      </c>
      <c r="AD35" s="17">
        <f>AD34+Table_SiteMilestoneTrackingSummary[[#This Row],[ConstructionAcceptance_BL]]</f>
        <v>16</v>
      </c>
      <c r="AE35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21</v>
      </c>
      <c r="AF35" s="17">
        <f>AF34+Table_SiteMilestoneTrackingSummary[[#This Row],[ConstructionAcceptance_AC]]</f>
        <v>58</v>
      </c>
      <c r="AG35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9</v>
      </c>
      <c r="AH35" s="17">
        <f>AH34+Table_SiteMilestoneTrackingSummary[[#This Row],[ReadyForInstallation_BL]]</f>
        <v>16</v>
      </c>
      <c r="AI35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13</v>
      </c>
      <c r="AJ35" s="17">
        <f>AJ34+Table_SiteMilestoneTrackingSummary[[#This Row],[ReadyForInstallation_AC]]</f>
        <v>41</v>
      </c>
      <c r="AK35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35" s="17">
        <f>AL34+Table_SiteMilestoneTrackingSummary[[#This Row],[SiteInOperations_BL]]</f>
        <v>0</v>
      </c>
      <c r="AM35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10</v>
      </c>
      <c r="AN35" s="17">
        <f>AN34+Table_SiteMilestoneTrackingSummary[[#This Row],[SiteInOperations_AC]]</f>
        <v>26</v>
      </c>
    </row>
    <row r="36" spans="1:40" x14ac:dyDescent="0.25">
      <c r="A36">
        <v>2020</v>
      </c>
      <c r="B36">
        <v>33</v>
      </c>
      <c r="C36" s="10">
        <f>DATE(Table_SiteMilestoneTrackingSummary[[#This Row],[Year]],1,-2)-WEEKDAY(DATE(Table_SiteMilestoneTrackingSummary[[#This Row],[Year]],1,3))+Table_SiteMilestoneTrackingSummary[[#This Row],[Week]]*7</f>
        <v>44053</v>
      </c>
      <c r="D36" s="10">
        <f>Table_SiteMilestoneTrackingSummary[[#This Row],[StartDate]]+6</f>
        <v>44059</v>
      </c>
      <c r="E36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6" s="17">
        <f>F35+Table_SiteMilestoneTrackingSummary[[#This Row],[TechnicalSiteSurvey_BL]]</f>
        <v>100</v>
      </c>
      <c r="G36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6" s="17">
        <f>H35+Table_SiteMilestoneTrackingSummary[[#This Row],[TechnicalSiteSurvey_AC]]</f>
        <v>100</v>
      </c>
      <c r="I36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36" s="17">
        <f>J35+Table_SiteMilestoneTrackingSummary[[#This Row],[SiteEngineeringDocument_BL]]</f>
        <v>100</v>
      </c>
      <c r="K36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36" s="17">
        <f>L35+Table_SiteMilestoneTrackingSummary[[#This Row],[SiteEngineeringDocument_AC]]</f>
        <v>100</v>
      </c>
      <c r="M36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36" s="17">
        <f>N35+Table_SiteMilestoneTrackingSummary[[#This Row],[SiteConstructionWorkOrder_BL]]</f>
        <v>100</v>
      </c>
      <c r="O36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36" s="17">
        <f>P35+Table_SiteMilestoneTrackingSummary[[#This Row],[SiteConstructionWorkOrder_AC]]</f>
        <v>100</v>
      </c>
      <c r="Q36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16</v>
      </c>
      <c r="R36" s="17">
        <f>R35+Table_SiteMilestoneTrackingSummary[[#This Row],[CivilWorks_BL]]</f>
        <v>67</v>
      </c>
      <c r="S36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9</v>
      </c>
      <c r="T36" s="17">
        <f>T35+Table_SiteMilestoneTrackingSummary[[#This Row],[CivilWorks_AC]]</f>
        <v>100</v>
      </c>
      <c r="U36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29</v>
      </c>
      <c r="V36" s="17">
        <f>V35+Table_SiteMilestoneTrackingSummary[[#This Row],[MechanicalWorks_BL]]</f>
        <v>67</v>
      </c>
      <c r="W36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16</v>
      </c>
      <c r="X36" s="17">
        <f>X35+Table_SiteMilestoneTrackingSummary[[#This Row],[MechanicalWorks_AC]]</f>
        <v>92</v>
      </c>
      <c r="Y36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12</v>
      </c>
      <c r="Z36" s="17">
        <f>Z35+Table_SiteMilestoneTrackingSummary[[#This Row],[ElectricalWorks_BL]]</f>
        <v>38</v>
      </c>
      <c r="AA36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16</v>
      </c>
      <c r="AB36" s="17">
        <f>AB35+Table_SiteMilestoneTrackingSummary[[#This Row],[ElectricalWorks_AC]]</f>
        <v>80</v>
      </c>
      <c r="AC36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10</v>
      </c>
      <c r="AD36" s="17">
        <f>AD35+Table_SiteMilestoneTrackingSummary[[#This Row],[ConstructionAcceptance_BL]]</f>
        <v>26</v>
      </c>
      <c r="AE36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14</v>
      </c>
      <c r="AF36" s="17">
        <f>AF35+Table_SiteMilestoneTrackingSummary[[#This Row],[ConstructionAcceptance_AC]]</f>
        <v>72</v>
      </c>
      <c r="AG36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10</v>
      </c>
      <c r="AH36" s="17">
        <f>AH35+Table_SiteMilestoneTrackingSummary[[#This Row],[ReadyForInstallation_BL]]</f>
        <v>26</v>
      </c>
      <c r="AI36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26</v>
      </c>
      <c r="AJ36" s="17">
        <f>AJ35+Table_SiteMilestoneTrackingSummary[[#This Row],[ReadyForInstallation_AC]]</f>
        <v>67</v>
      </c>
      <c r="AK36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7</v>
      </c>
      <c r="AL36" s="17">
        <f>AL35+Table_SiteMilestoneTrackingSummary[[#This Row],[SiteInOperations_BL]]</f>
        <v>7</v>
      </c>
      <c r="AM36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12</v>
      </c>
      <c r="AN36" s="17">
        <f>AN35+Table_SiteMilestoneTrackingSummary[[#This Row],[SiteInOperations_AC]]</f>
        <v>38</v>
      </c>
    </row>
    <row r="37" spans="1:40" x14ac:dyDescent="0.25">
      <c r="A37">
        <v>2020</v>
      </c>
      <c r="B37">
        <v>34</v>
      </c>
      <c r="C37" s="10">
        <f>DATE(Table_SiteMilestoneTrackingSummary[[#This Row],[Year]],1,-2)-WEEKDAY(DATE(Table_SiteMilestoneTrackingSummary[[#This Row],[Year]],1,3))+Table_SiteMilestoneTrackingSummary[[#This Row],[Week]]*7</f>
        <v>44060</v>
      </c>
      <c r="D37" s="10">
        <f>Table_SiteMilestoneTrackingSummary[[#This Row],[StartDate]]+6</f>
        <v>44066</v>
      </c>
      <c r="E37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7" s="17">
        <f>F36+Table_SiteMilestoneTrackingSummary[[#This Row],[TechnicalSiteSurvey_BL]]</f>
        <v>100</v>
      </c>
      <c r="G37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7" s="17">
        <f>H36+Table_SiteMilestoneTrackingSummary[[#This Row],[TechnicalSiteSurvey_AC]]</f>
        <v>100</v>
      </c>
      <c r="I37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37" s="17">
        <f>J36+Table_SiteMilestoneTrackingSummary[[#This Row],[SiteEngineeringDocument_BL]]</f>
        <v>100</v>
      </c>
      <c r="K37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37" s="17">
        <f>L36+Table_SiteMilestoneTrackingSummary[[#This Row],[SiteEngineeringDocument_AC]]</f>
        <v>100</v>
      </c>
      <c r="M37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37" s="17">
        <f>N36+Table_SiteMilestoneTrackingSummary[[#This Row],[SiteConstructionWorkOrder_BL]]</f>
        <v>100</v>
      </c>
      <c r="O37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37" s="17">
        <f>P36+Table_SiteMilestoneTrackingSummary[[#This Row],[SiteConstructionWorkOrder_AC]]</f>
        <v>100</v>
      </c>
      <c r="Q37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19</v>
      </c>
      <c r="R37" s="17">
        <f>R36+Table_SiteMilestoneTrackingSummary[[#This Row],[CivilWorks_BL]]</f>
        <v>86</v>
      </c>
      <c r="S37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7" s="17">
        <f>T36+Table_SiteMilestoneTrackingSummary[[#This Row],[CivilWorks_AC]]</f>
        <v>100</v>
      </c>
      <c r="U37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19</v>
      </c>
      <c r="V37" s="17">
        <f>V36+Table_SiteMilestoneTrackingSummary[[#This Row],[MechanicalWorks_BL]]</f>
        <v>86</v>
      </c>
      <c r="W37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8</v>
      </c>
      <c r="X37" s="17">
        <f>X36+Table_SiteMilestoneTrackingSummary[[#This Row],[MechanicalWorks_AC]]</f>
        <v>100</v>
      </c>
      <c r="Y37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13</v>
      </c>
      <c r="Z37" s="17">
        <f>Z36+Table_SiteMilestoneTrackingSummary[[#This Row],[ElectricalWorks_BL]]</f>
        <v>51</v>
      </c>
      <c r="AA37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18</v>
      </c>
      <c r="AB37" s="17">
        <f>AB36+Table_SiteMilestoneTrackingSummary[[#This Row],[ElectricalWorks_AC]]</f>
        <v>98</v>
      </c>
      <c r="AC37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12</v>
      </c>
      <c r="AD37" s="17">
        <f>AD36+Table_SiteMilestoneTrackingSummary[[#This Row],[ConstructionAcceptance_BL]]</f>
        <v>38</v>
      </c>
      <c r="AE37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19</v>
      </c>
      <c r="AF37" s="17">
        <f>AF36+Table_SiteMilestoneTrackingSummary[[#This Row],[ConstructionAcceptance_AC]]</f>
        <v>91</v>
      </c>
      <c r="AG37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12</v>
      </c>
      <c r="AH37" s="17">
        <f>AH36+Table_SiteMilestoneTrackingSummary[[#This Row],[ReadyForInstallation_BL]]</f>
        <v>38</v>
      </c>
      <c r="AI37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19</v>
      </c>
      <c r="AJ37" s="17">
        <f>AJ36+Table_SiteMilestoneTrackingSummary[[#This Row],[ReadyForInstallation_AC]]</f>
        <v>86</v>
      </c>
      <c r="AK37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9</v>
      </c>
      <c r="AL37" s="17">
        <f>AL36+Table_SiteMilestoneTrackingSummary[[#This Row],[SiteInOperations_BL]]</f>
        <v>16</v>
      </c>
      <c r="AM37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26</v>
      </c>
      <c r="AN37" s="17">
        <f>AN36+Table_SiteMilestoneTrackingSummary[[#This Row],[SiteInOperations_AC]]</f>
        <v>64</v>
      </c>
    </row>
    <row r="38" spans="1:40" x14ac:dyDescent="0.25">
      <c r="A38">
        <v>2020</v>
      </c>
      <c r="B38">
        <v>35</v>
      </c>
      <c r="C38" s="10">
        <f>DATE(Table_SiteMilestoneTrackingSummary[[#This Row],[Year]],1,-2)-WEEKDAY(DATE(Table_SiteMilestoneTrackingSummary[[#This Row],[Year]],1,3))+Table_SiteMilestoneTrackingSummary[[#This Row],[Week]]*7</f>
        <v>44067</v>
      </c>
      <c r="D38" s="10">
        <f>Table_SiteMilestoneTrackingSummary[[#This Row],[StartDate]]+6</f>
        <v>44073</v>
      </c>
      <c r="E38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8" s="17">
        <f>F37+Table_SiteMilestoneTrackingSummary[[#This Row],[TechnicalSiteSurvey_BL]]</f>
        <v>100</v>
      </c>
      <c r="G38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8" s="17">
        <f>H37+Table_SiteMilestoneTrackingSummary[[#This Row],[TechnicalSiteSurvey_AC]]</f>
        <v>100</v>
      </c>
      <c r="I38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38" s="17">
        <f>J37+Table_SiteMilestoneTrackingSummary[[#This Row],[SiteEngineeringDocument_BL]]</f>
        <v>100</v>
      </c>
      <c r="K38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38" s="17">
        <f>L37+Table_SiteMilestoneTrackingSummary[[#This Row],[SiteEngineeringDocument_AC]]</f>
        <v>100</v>
      </c>
      <c r="M38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38" s="17">
        <f>N37+Table_SiteMilestoneTrackingSummary[[#This Row],[SiteConstructionWorkOrder_BL]]</f>
        <v>100</v>
      </c>
      <c r="O38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38" s="17">
        <f>P37+Table_SiteMilestoneTrackingSummary[[#This Row],[SiteConstructionWorkOrder_AC]]</f>
        <v>100</v>
      </c>
      <c r="Q38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14</v>
      </c>
      <c r="R38" s="17">
        <f>R37+Table_SiteMilestoneTrackingSummary[[#This Row],[CivilWorks_BL]]</f>
        <v>100</v>
      </c>
      <c r="S38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8" s="17">
        <f>T37+Table_SiteMilestoneTrackingSummary[[#This Row],[CivilWorks_AC]]</f>
        <v>100</v>
      </c>
      <c r="U38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14</v>
      </c>
      <c r="V38" s="17">
        <f>V37+Table_SiteMilestoneTrackingSummary[[#This Row],[MechanicalWorks_BL]]</f>
        <v>100</v>
      </c>
      <c r="W38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38" s="17">
        <f>X37+Table_SiteMilestoneTrackingSummary[[#This Row],[MechanicalWorks_AC]]</f>
        <v>100</v>
      </c>
      <c r="Y38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16</v>
      </c>
      <c r="Z38" s="17">
        <f>Z37+Table_SiteMilestoneTrackingSummary[[#This Row],[ElectricalWorks_BL]]</f>
        <v>67</v>
      </c>
      <c r="AA38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2</v>
      </c>
      <c r="AB38" s="17">
        <f>AB37+Table_SiteMilestoneTrackingSummary[[#This Row],[ElectricalWorks_AC]]</f>
        <v>100</v>
      </c>
      <c r="AC38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29</v>
      </c>
      <c r="AD38" s="17">
        <f>AD37+Table_SiteMilestoneTrackingSummary[[#This Row],[ConstructionAcceptance_BL]]</f>
        <v>67</v>
      </c>
      <c r="AE38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9</v>
      </c>
      <c r="AF38" s="17">
        <f>AF37+Table_SiteMilestoneTrackingSummary[[#This Row],[ConstructionAcceptance_AC]]</f>
        <v>100</v>
      </c>
      <c r="AG38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13</v>
      </c>
      <c r="AH38" s="17">
        <f>AH37+Table_SiteMilestoneTrackingSummary[[#This Row],[ReadyForInstallation_BL]]</f>
        <v>51</v>
      </c>
      <c r="AI38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14</v>
      </c>
      <c r="AJ38" s="17">
        <f>AJ37+Table_SiteMilestoneTrackingSummary[[#This Row],[ReadyForInstallation_AC]]</f>
        <v>100</v>
      </c>
      <c r="AK38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10</v>
      </c>
      <c r="AL38" s="17">
        <f>AL37+Table_SiteMilestoneTrackingSummary[[#This Row],[SiteInOperations_BL]]</f>
        <v>26</v>
      </c>
      <c r="AM38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19</v>
      </c>
      <c r="AN38" s="17">
        <f>AN37+Table_SiteMilestoneTrackingSummary[[#This Row],[SiteInOperations_AC]]</f>
        <v>83</v>
      </c>
    </row>
    <row r="39" spans="1:40" x14ac:dyDescent="0.25">
      <c r="A39">
        <v>2020</v>
      </c>
      <c r="B39">
        <f>B38+1</f>
        <v>36</v>
      </c>
      <c r="C39" s="10">
        <f>DATE(Table_SiteMilestoneTrackingSummary[[#This Row],[Year]],1,-2)-WEEKDAY(DATE(Table_SiteMilestoneTrackingSummary[[#This Row],[Year]],1,3))+Table_SiteMilestoneTrackingSummary[[#This Row],[Week]]*7</f>
        <v>44074</v>
      </c>
      <c r="D39" s="10">
        <f>Table_SiteMilestoneTrackingSummary[[#This Row],[StartDate]]+6</f>
        <v>44080</v>
      </c>
      <c r="E39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39" s="17">
        <f>F38+Table_SiteMilestoneTrackingSummary[[#This Row],[TechnicalSiteSurvey_BL]]</f>
        <v>100</v>
      </c>
      <c r="G39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39" s="17">
        <f>H38+Table_SiteMilestoneTrackingSummary[[#This Row],[TechnicalSiteSurvey_AC]]</f>
        <v>100</v>
      </c>
      <c r="I39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39" s="17">
        <f>J38+Table_SiteMilestoneTrackingSummary[[#This Row],[SiteEngineeringDocument_BL]]</f>
        <v>100</v>
      </c>
      <c r="K39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39" s="17">
        <f>L38+Table_SiteMilestoneTrackingSummary[[#This Row],[SiteEngineeringDocument_AC]]</f>
        <v>100</v>
      </c>
      <c r="M39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39" s="17">
        <f>N38+Table_SiteMilestoneTrackingSummary[[#This Row],[SiteConstructionWorkOrder_BL]]</f>
        <v>100</v>
      </c>
      <c r="O39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39" s="17">
        <f>P38+Table_SiteMilestoneTrackingSummary[[#This Row],[SiteConstructionWorkOrder_AC]]</f>
        <v>100</v>
      </c>
      <c r="Q39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39" s="17">
        <f>R38+Table_SiteMilestoneTrackingSummary[[#This Row],[CivilWorks_BL]]</f>
        <v>100</v>
      </c>
      <c r="S39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39" s="17">
        <f>T38+Table_SiteMilestoneTrackingSummary[[#This Row],[CivilWorks_AC]]</f>
        <v>100</v>
      </c>
      <c r="U39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39" s="17">
        <f>V38+Table_SiteMilestoneTrackingSummary[[#This Row],[MechanicalWorks_BL]]</f>
        <v>100</v>
      </c>
      <c r="W39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39" s="17">
        <f>X38+Table_SiteMilestoneTrackingSummary[[#This Row],[MechanicalWorks_AC]]</f>
        <v>100</v>
      </c>
      <c r="Y39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19</v>
      </c>
      <c r="Z39" s="17">
        <f>Z38+Table_SiteMilestoneTrackingSummary[[#This Row],[ElectricalWorks_BL]]</f>
        <v>86</v>
      </c>
      <c r="AA39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39" s="17">
        <f>AB38+Table_SiteMilestoneTrackingSummary[[#This Row],[ElectricalWorks_AC]]</f>
        <v>100</v>
      </c>
      <c r="AC39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19</v>
      </c>
      <c r="AD39" s="17">
        <f>AD38+Table_SiteMilestoneTrackingSummary[[#This Row],[ConstructionAcceptance_BL]]</f>
        <v>86</v>
      </c>
      <c r="AE39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39" s="17">
        <f>AF38+Table_SiteMilestoneTrackingSummary[[#This Row],[ConstructionAcceptance_AC]]</f>
        <v>100</v>
      </c>
      <c r="AG39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16</v>
      </c>
      <c r="AH39" s="17">
        <f>AH38+Table_SiteMilestoneTrackingSummary[[#This Row],[ReadyForInstallation_BL]]</f>
        <v>67</v>
      </c>
      <c r="AI39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39" s="17">
        <f>AJ38+Table_SiteMilestoneTrackingSummary[[#This Row],[ReadyForInstallation_AC]]</f>
        <v>100</v>
      </c>
      <c r="AK39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12</v>
      </c>
      <c r="AL39" s="17">
        <f>AL38+Table_SiteMilestoneTrackingSummary[[#This Row],[SiteInOperations_BL]]</f>
        <v>38</v>
      </c>
      <c r="AM39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17</v>
      </c>
      <c r="AN39" s="17">
        <f>AN38+Table_SiteMilestoneTrackingSummary[[#This Row],[SiteInOperations_AC]]</f>
        <v>100</v>
      </c>
    </row>
    <row r="40" spans="1:40" x14ac:dyDescent="0.25">
      <c r="A40">
        <v>2020</v>
      </c>
      <c r="B40">
        <f t="shared" ref="B40:B43" si="0">B39+1</f>
        <v>37</v>
      </c>
      <c r="C40" s="10">
        <f>DATE(Table_SiteMilestoneTrackingSummary[[#This Row],[Year]],1,-2)-WEEKDAY(DATE(Table_SiteMilestoneTrackingSummary[[#This Row],[Year]],1,3))+Table_SiteMilestoneTrackingSummary[[#This Row],[Week]]*7</f>
        <v>44081</v>
      </c>
      <c r="D40" s="10">
        <f>Table_SiteMilestoneTrackingSummary[[#This Row],[StartDate]]+6</f>
        <v>44087</v>
      </c>
      <c r="E40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40" s="17">
        <f>F39+Table_SiteMilestoneTrackingSummary[[#This Row],[TechnicalSiteSurvey_BL]]</f>
        <v>100</v>
      </c>
      <c r="G40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40" s="17">
        <f>H39+Table_SiteMilestoneTrackingSummary[[#This Row],[TechnicalSiteSurvey_AC]]</f>
        <v>100</v>
      </c>
      <c r="I40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40" s="17">
        <f>J39+Table_SiteMilestoneTrackingSummary[[#This Row],[SiteEngineeringDocument_BL]]</f>
        <v>100</v>
      </c>
      <c r="K40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40" s="17">
        <f>L39+Table_SiteMilestoneTrackingSummary[[#This Row],[SiteEngineeringDocument_AC]]</f>
        <v>100</v>
      </c>
      <c r="M40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40" s="17">
        <f>N39+Table_SiteMilestoneTrackingSummary[[#This Row],[SiteConstructionWorkOrder_BL]]</f>
        <v>100</v>
      </c>
      <c r="O40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40" s="17">
        <f>P39+Table_SiteMilestoneTrackingSummary[[#This Row],[SiteConstructionWorkOrder_AC]]</f>
        <v>100</v>
      </c>
      <c r="Q40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0" s="17">
        <f>R39+Table_SiteMilestoneTrackingSummary[[#This Row],[CivilWorks_BL]]</f>
        <v>100</v>
      </c>
      <c r="S40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0" s="17">
        <f>T39+Table_SiteMilestoneTrackingSummary[[#This Row],[CivilWorks_AC]]</f>
        <v>100</v>
      </c>
      <c r="U40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0" s="17">
        <f>V39+Table_SiteMilestoneTrackingSummary[[#This Row],[MechanicalWorks_BL]]</f>
        <v>100</v>
      </c>
      <c r="W40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0" s="17">
        <f>X39+Table_SiteMilestoneTrackingSummary[[#This Row],[MechanicalWorks_AC]]</f>
        <v>100</v>
      </c>
      <c r="Y40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14</v>
      </c>
      <c r="Z40" s="17">
        <f>Z39+Table_SiteMilestoneTrackingSummary[[#This Row],[ElectricalWorks_BL]]</f>
        <v>100</v>
      </c>
      <c r="AA40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40" s="17">
        <f>AB39+Table_SiteMilestoneTrackingSummary[[#This Row],[ElectricalWorks_AC]]</f>
        <v>100</v>
      </c>
      <c r="AC40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14</v>
      </c>
      <c r="AD40" s="17">
        <f>AD39+Table_SiteMilestoneTrackingSummary[[#This Row],[ConstructionAcceptance_BL]]</f>
        <v>100</v>
      </c>
      <c r="AE40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0" s="17">
        <f>AF39+Table_SiteMilestoneTrackingSummary[[#This Row],[ConstructionAcceptance_AC]]</f>
        <v>100</v>
      </c>
      <c r="AG40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19</v>
      </c>
      <c r="AH40" s="17">
        <f>AH39+Table_SiteMilestoneTrackingSummary[[#This Row],[ReadyForInstallation_BL]]</f>
        <v>86</v>
      </c>
      <c r="AI40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40" s="17">
        <f>AJ39+Table_SiteMilestoneTrackingSummary[[#This Row],[ReadyForInstallation_AC]]</f>
        <v>100</v>
      </c>
      <c r="AK40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29</v>
      </c>
      <c r="AL40" s="17">
        <f>AL39+Table_SiteMilestoneTrackingSummary[[#This Row],[SiteInOperations_BL]]</f>
        <v>67</v>
      </c>
      <c r="AM40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40" s="17">
        <f>AN39+Table_SiteMilestoneTrackingSummary[[#This Row],[SiteInOperations_AC]]</f>
        <v>100</v>
      </c>
    </row>
    <row r="41" spans="1:40" x14ac:dyDescent="0.25">
      <c r="A41">
        <v>2020</v>
      </c>
      <c r="B41">
        <f t="shared" si="0"/>
        <v>38</v>
      </c>
      <c r="C41" s="10">
        <f>DATE(Table_SiteMilestoneTrackingSummary[[#This Row],[Year]],1,-2)-WEEKDAY(DATE(Table_SiteMilestoneTrackingSummary[[#This Row],[Year]],1,3))+Table_SiteMilestoneTrackingSummary[[#This Row],[Week]]*7</f>
        <v>44088</v>
      </c>
      <c r="D41" s="10">
        <f>Table_SiteMilestoneTrackingSummary[[#This Row],[StartDate]]+6</f>
        <v>44094</v>
      </c>
      <c r="E41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41" s="17">
        <f>F40+Table_SiteMilestoneTrackingSummary[[#This Row],[TechnicalSiteSurvey_BL]]</f>
        <v>100</v>
      </c>
      <c r="G41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41" s="17">
        <f>H40+Table_SiteMilestoneTrackingSummary[[#This Row],[TechnicalSiteSurvey_AC]]</f>
        <v>100</v>
      </c>
      <c r="I41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41" s="17">
        <f>J40+Table_SiteMilestoneTrackingSummary[[#This Row],[SiteEngineeringDocument_BL]]</f>
        <v>100</v>
      </c>
      <c r="K41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41" s="17">
        <f>L40+Table_SiteMilestoneTrackingSummary[[#This Row],[SiteEngineeringDocument_AC]]</f>
        <v>100</v>
      </c>
      <c r="M41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41" s="17">
        <f>N40+Table_SiteMilestoneTrackingSummary[[#This Row],[SiteConstructionWorkOrder_BL]]</f>
        <v>100</v>
      </c>
      <c r="O41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41" s="17">
        <f>P40+Table_SiteMilestoneTrackingSummary[[#This Row],[SiteConstructionWorkOrder_AC]]</f>
        <v>100</v>
      </c>
      <c r="Q41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1" s="17">
        <f>R40+Table_SiteMilestoneTrackingSummary[[#This Row],[CivilWorks_BL]]</f>
        <v>100</v>
      </c>
      <c r="S41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1" s="17">
        <f>T40+Table_SiteMilestoneTrackingSummary[[#This Row],[CivilWorks_AC]]</f>
        <v>100</v>
      </c>
      <c r="U41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1" s="17">
        <f>V40+Table_SiteMilestoneTrackingSummary[[#This Row],[MechanicalWorks_BL]]</f>
        <v>100</v>
      </c>
      <c r="W41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1" s="17">
        <f>X40+Table_SiteMilestoneTrackingSummary[[#This Row],[MechanicalWorks_AC]]</f>
        <v>100</v>
      </c>
      <c r="Y41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41" s="17">
        <f>Z40+Table_SiteMilestoneTrackingSummary[[#This Row],[ElectricalWorks_BL]]</f>
        <v>100</v>
      </c>
      <c r="AA41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41" s="17">
        <f>AB40+Table_SiteMilestoneTrackingSummary[[#This Row],[ElectricalWorks_AC]]</f>
        <v>100</v>
      </c>
      <c r="AC41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1" s="17">
        <f>AD40+Table_SiteMilestoneTrackingSummary[[#This Row],[ConstructionAcceptance_BL]]</f>
        <v>100</v>
      </c>
      <c r="AE41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1" s="17">
        <f>AF40+Table_SiteMilestoneTrackingSummary[[#This Row],[ConstructionAcceptance_AC]]</f>
        <v>100</v>
      </c>
      <c r="AG41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14</v>
      </c>
      <c r="AH41" s="17">
        <f>AH40+Table_SiteMilestoneTrackingSummary[[#This Row],[ReadyForInstallation_BL]]</f>
        <v>100</v>
      </c>
      <c r="AI41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41" s="17">
        <f>AJ40+Table_SiteMilestoneTrackingSummary[[#This Row],[ReadyForInstallation_AC]]</f>
        <v>100</v>
      </c>
      <c r="AK41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19</v>
      </c>
      <c r="AL41" s="17">
        <f>AL40+Table_SiteMilestoneTrackingSummary[[#This Row],[SiteInOperations_BL]]</f>
        <v>86</v>
      </c>
      <c r="AM41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41" s="17">
        <f>AN40+Table_SiteMilestoneTrackingSummary[[#This Row],[SiteInOperations_AC]]</f>
        <v>100</v>
      </c>
    </row>
    <row r="42" spans="1:40" x14ac:dyDescent="0.25">
      <c r="A42">
        <v>2020</v>
      </c>
      <c r="B42">
        <f t="shared" si="0"/>
        <v>39</v>
      </c>
      <c r="C42" s="10">
        <f>DATE(Table_SiteMilestoneTrackingSummary[[#This Row],[Year]],1,-2)-WEEKDAY(DATE(Table_SiteMilestoneTrackingSummary[[#This Row],[Year]],1,3))+Table_SiteMilestoneTrackingSummary[[#This Row],[Week]]*7</f>
        <v>44095</v>
      </c>
      <c r="D42" s="10">
        <f>Table_SiteMilestoneTrackingSummary[[#This Row],[StartDate]]+6</f>
        <v>44101</v>
      </c>
      <c r="E42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42" s="17">
        <f>F41+Table_SiteMilestoneTrackingSummary[[#This Row],[TechnicalSiteSurvey_BL]]</f>
        <v>100</v>
      </c>
      <c r="G42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42" s="17">
        <f>H41+Table_SiteMilestoneTrackingSummary[[#This Row],[TechnicalSiteSurvey_AC]]</f>
        <v>100</v>
      </c>
      <c r="I42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42" s="17">
        <f>J41+Table_SiteMilestoneTrackingSummary[[#This Row],[SiteEngineeringDocument_BL]]</f>
        <v>100</v>
      </c>
      <c r="K42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42" s="17">
        <f>L41+Table_SiteMilestoneTrackingSummary[[#This Row],[SiteEngineeringDocument_AC]]</f>
        <v>100</v>
      </c>
      <c r="M42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42" s="17">
        <f>N41+Table_SiteMilestoneTrackingSummary[[#This Row],[SiteConstructionWorkOrder_BL]]</f>
        <v>100</v>
      </c>
      <c r="O42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42" s="17">
        <f>P41+Table_SiteMilestoneTrackingSummary[[#This Row],[SiteConstructionWorkOrder_AC]]</f>
        <v>100</v>
      </c>
      <c r="Q42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2" s="17">
        <f>R41+Table_SiteMilestoneTrackingSummary[[#This Row],[CivilWorks_BL]]</f>
        <v>100</v>
      </c>
      <c r="S42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2" s="17">
        <f>T41+Table_SiteMilestoneTrackingSummary[[#This Row],[CivilWorks_AC]]</f>
        <v>100</v>
      </c>
      <c r="U42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2" s="17">
        <f>V41+Table_SiteMilestoneTrackingSummary[[#This Row],[MechanicalWorks_BL]]</f>
        <v>100</v>
      </c>
      <c r="W42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2" s="17">
        <f>X41+Table_SiteMilestoneTrackingSummary[[#This Row],[MechanicalWorks_AC]]</f>
        <v>100</v>
      </c>
      <c r="Y42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42" s="17">
        <f>Z41+Table_SiteMilestoneTrackingSummary[[#This Row],[ElectricalWorks_BL]]</f>
        <v>100</v>
      </c>
      <c r="AA42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42" s="17">
        <f>AB41+Table_SiteMilestoneTrackingSummary[[#This Row],[ElectricalWorks_AC]]</f>
        <v>100</v>
      </c>
      <c r="AC42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2" s="17">
        <f>AD41+Table_SiteMilestoneTrackingSummary[[#This Row],[ConstructionAcceptance_BL]]</f>
        <v>100</v>
      </c>
      <c r="AE42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2" s="17">
        <f>AF41+Table_SiteMilestoneTrackingSummary[[#This Row],[ConstructionAcceptance_AC]]</f>
        <v>100</v>
      </c>
      <c r="AG42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42" s="17">
        <f>AH41+Table_SiteMilestoneTrackingSummary[[#This Row],[ReadyForInstallation_BL]]</f>
        <v>100</v>
      </c>
      <c r="AI42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42" s="17">
        <f>AJ41+Table_SiteMilestoneTrackingSummary[[#This Row],[ReadyForInstallation_AC]]</f>
        <v>100</v>
      </c>
      <c r="AK42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14</v>
      </c>
      <c r="AL42" s="17">
        <f>AL41+Table_SiteMilestoneTrackingSummary[[#This Row],[SiteInOperations_BL]]</f>
        <v>100</v>
      </c>
      <c r="AM42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42" s="17">
        <f>AN41+Table_SiteMilestoneTrackingSummary[[#This Row],[SiteInOperations_AC]]</f>
        <v>100</v>
      </c>
    </row>
    <row r="43" spans="1:40" x14ac:dyDescent="0.25">
      <c r="A43">
        <v>2020</v>
      </c>
      <c r="B43">
        <f t="shared" si="0"/>
        <v>40</v>
      </c>
      <c r="C43" s="10">
        <f>DATE(Table_SiteMilestoneTrackingSummary[[#This Row],[Year]],1,-2)-WEEKDAY(DATE(Table_SiteMilestoneTrackingSummary[[#This Row],[Year]],1,3))+Table_SiteMilestoneTrackingSummary[[#This Row],[Week]]*7</f>
        <v>44102</v>
      </c>
      <c r="D43" s="10">
        <f>Table_SiteMilestoneTrackingSummary[[#This Row],[StartDate]]+6</f>
        <v>44108</v>
      </c>
      <c r="E43" s="17">
        <f>COUNTIFS(Table_SiteMilestonesTracking[TechnicalSiteSurvey_BL],"&gt;="&amp;Table_SiteMilestoneTrackingSummary[[#This Row],[StartDate]:[StartDate]],Table_SiteMilestonesTracking[TechnicalSiteSurvey_BL],"&lt;"&amp;Table_SiteMilestoneTrackingSummary[[#This Row],[EndDate]:[EndDate]]+1)</f>
        <v>0</v>
      </c>
      <c r="F43" s="17">
        <f>F42+Table_SiteMilestoneTrackingSummary[[#This Row],[TechnicalSiteSurvey_BL]]</f>
        <v>100</v>
      </c>
      <c r="G43" s="17">
        <f>COUNTIFS(Table_SiteMilestonesTracking[TechnicalSiteSurvey_AC],"&gt;="&amp;Table_SiteMilestoneTrackingSummary[[#This Row],[StartDate]:[StartDate]],Table_SiteMilestonesTracking[TechnicalSiteSurvey_AC],"&lt;"&amp;Table_SiteMilestoneTrackingSummary[[#This Row],[EndDate]:[EndDate]]+1)</f>
        <v>0</v>
      </c>
      <c r="H43" s="17">
        <f>H42+Table_SiteMilestoneTrackingSummary[[#This Row],[TechnicalSiteSurvey_AC]]</f>
        <v>100</v>
      </c>
      <c r="I43" s="17">
        <f>COUNTIFS(Table_SiteMilestonesTracking[SiteEngineeringDocument_BL],"&gt;="&amp;Table_SiteMilestoneTrackingSummary[[#This Row],[StartDate]:[StartDate]],Table_SiteMilestonesTracking[SiteEngineeringDocument_BL],"&lt;"&amp;Table_SiteMilestoneTrackingSummary[[#This Row],[EndDate]:[EndDate]]+1)</f>
        <v>0</v>
      </c>
      <c r="J43" s="17">
        <f>J42+Table_SiteMilestoneTrackingSummary[[#This Row],[SiteEngineeringDocument_BL]]</f>
        <v>100</v>
      </c>
      <c r="K43" s="17">
        <f>COUNTIFS(Table_SiteMilestonesTracking[SiteEngineeringDocument_AC],"&gt;="&amp;Table_SiteMilestoneTrackingSummary[[#This Row],[StartDate]:[StartDate]],Table_SiteMilestonesTracking[SiteEngineeringDocument_AC],"&lt;"&amp;Table_SiteMilestoneTrackingSummary[[#This Row],[EndDate]:[EndDate]]+1)</f>
        <v>0</v>
      </c>
      <c r="L43" s="17">
        <f>L42+Table_SiteMilestoneTrackingSummary[[#This Row],[SiteEngineeringDocument_AC]]</f>
        <v>100</v>
      </c>
      <c r="M43" s="17">
        <f>COUNTIFS(Table_SiteMilestonesTracking[SiteConstructionWorkOrder_BL],"&gt;="&amp;Table_SiteMilestoneTrackingSummary[[#This Row],[StartDate]:[StartDate]],Table_SiteMilestonesTracking[SiteConstructionWorkOrder_BL],"&lt;"&amp;Table_SiteMilestoneTrackingSummary[[#This Row],[EndDate]:[EndDate]]+1)</f>
        <v>0</v>
      </c>
      <c r="N43" s="17">
        <f>N42+Table_SiteMilestoneTrackingSummary[[#This Row],[SiteConstructionWorkOrder_BL]]</f>
        <v>100</v>
      </c>
      <c r="O43" s="17">
        <f>COUNTIFS(Table_SiteMilestonesTracking[SiteConstructionWorkOrder_AC],"&gt;="&amp;Table_SiteMilestoneTrackingSummary[[#This Row],[StartDate]:[StartDate]],Table_SiteMilestonesTracking[SiteConstructionWorkOrder_AC],"&lt;"&amp;Table_SiteMilestoneTrackingSummary[[#This Row],[EndDate]:[EndDate]]+1)</f>
        <v>0</v>
      </c>
      <c r="P43" s="17">
        <f>P42+Table_SiteMilestoneTrackingSummary[[#This Row],[SiteConstructionWorkOrder_AC]]</f>
        <v>100</v>
      </c>
      <c r="Q43" s="17">
        <f>COUNTIFS(Table_SiteMilestonesTracking[CivilWorks_BL],"&gt;="&amp;Table_SiteMilestoneTrackingSummary[[#This Row],[StartDate]:[StartDate]],Table_SiteMilestonesTracking[CivilWorks_BL],"&lt;"&amp;Table_SiteMilestoneTrackingSummary[[#This Row],[EndDate]:[EndDate]]+1)</f>
        <v>0</v>
      </c>
      <c r="R43" s="17">
        <f>R42+Table_SiteMilestoneTrackingSummary[[#This Row],[CivilWorks_BL]]</f>
        <v>100</v>
      </c>
      <c r="S43" s="17">
        <f>COUNTIFS(Table_SiteMilestonesTracking[CivilWorks_AC],"&gt;="&amp;Table_SiteMilestoneTrackingSummary[[#This Row],[StartDate]:[StartDate]],Table_SiteMilestonesTracking[CivilWorks_AC],"&lt;"&amp;Table_SiteMilestoneTrackingSummary[[#This Row],[EndDate]:[EndDate]]+1)</f>
        <v>0</v>
      </c>
      <c r="T43" s="17">
        <f>T42+Table_SiteMilestoneTrackingSummary[[#This Row],[CivilWorks_AC]]</f>
        <v>100</v>
      </c>
      <c r="U43" s="17">
        <f>COUNTIFS(Table_SiteMilestonesTracking[MechanicalWorks_BL],"&gt;="&amp;Table_SiteMilestoneTrackingSummary[[#This Row],[StartDate]:[StartDate]],Table_SiteMilestonesTracking[MechanicalWorks_BL],"&lt;"&amp;Table_SiteMilestoneTrackingSummary[[#This Row],[EndDate]:[EndDate]]+1)</f>
        <v>0</v>
      </c>
      <c r="V43" s="17">
        <f>V42+Table_SiteMilestoneTrackingSummary[[#This Row],[MechanicalWorks_BL]]</f>
        <v>100</v>
      </c>
      <c r="W43" s="17">
        <f>COUNTIFS(Table_SiteMilestonesTracking[MechanicalWorks_AC],"&gt;="&amp;Table_SiteMilestoneTrackingSummary[[#This Row],[StartDate]:[StartDate]],Table_SiteMilestonesTracking[MechanicalWorks_AC],"&lt;"&amp;Table_SiteMilestoneTrackingSummary[[#This Row],[EndDate]:[EndDate]]+1)</f>
        <v>0</v>
      </c>
      <c r="X43" s="17">
        <f>X42+Table_SiteMilestoneTrackingSummary[[#This Row],[MechanicalWorks_AC]]</f>
        <v>100</v>
      </c>
      <c r="Y43" s="17">
        <f>COUNTIFS(Table_SiteMilestonesTracking[ElectricalWorks_BL],"&gt;="&amp;Table_SiteMilestoneTrackingSummary[[#This Row],[StartDate]:[StartDate]],Table_SiteMilestonesTracking[ElectricalWorks_BL],"&lt;"&amp;Table_SiteMilestoneTrackingSummary[[#This Row],[EndDate]:[EndDate]]+1)</f>
        <v>0</v>
      </c>
      <c r="Z43" s="17">
        <f>Z42+Table_SiteMilestoneTrackingSummary[[#This Row],[ElectricalWorks_BL]]</f>
        <v>100</v>
      </c>
      <c r="AA43" s="17">
        <f>COUNTIFS(Table_SiteMilestonesTracking[ElectricalWorks_AC],"&gt;="&amp;Table_SiteMilestoneTrackingSummary[[#This Row],[StartDate]:[StartDate]],Table_SiteMilestonesTracking[ElectricalWorks_AC],"&lt;"&amp;Table_SiteMilestoneTrackingSummary[[#This Row],[EndDate]:[EndDate]]+1)</f>
        <v>0</v>
      </c>
      <c r="AB43" s="17">
        <f>AB42+Table_SiteMilestoneTrackingSummary[[#This Row],[ElectricalWorks_AC]]</f>
        <v>100</v>
      </c>
      <c r="AC43" s="17">
        <f>COUNTIFS(Table_SiteMilestonesTracking[ConstructionAcceptance_BL],"&gt;="&amp;Table_SiteMilestoneTrackingSummary[[#This Row],[StartDate]:[StartDate]],Table_SiteMilestonesTracking[ConstructionAcceptance_BL],"&lt;"&amp;Table_SiteMilestoneTrackingSummary[[#This Row],[EndDate]:[EndDate]]+1)</f>
        <v>0</v>
      </c>
      <c r="AD43" s="17">
        <f>AD42+Table_SiteMilestoneTrackingSummary[[#This Row],[ConstructionAcceptance_BL]]</f>
        <v>100</v>
      </c>
      <c r="AE43" s="17">
        <f>COUNTIFS(Table_SiteMilestonesTracking[ConstructionAcceptance_AC],"&gt;="&amp;Table_SiteMilestoneTrackingSummary[[#This Row],[StartDate]:[StartDate]],Table_SiteMilestonesTracking[ConstructionAcceptance_AC],"&lt;"&amp;Table_SiteMilestoneTrackingSummary[[#This Row],[EndDate]:[EndDate]]+1)</f>
        <v>0</v>
      </c>
      <c r="AF43" s="17">
        <f>AF42+Table_SiteMilestoneTrackingSummary[[#This Row],[ConstructionAcceptance_AC]]</f>
        <v>100</v>
      </c>
      <c r="AG43" s="17">
        <f>COUNTIFS(Table_SiteMilestonesTracking[ReadyForInstallation_BL],"&gt;="&amp;Table_SiteMilestoneTrackingSummary[[#This Row],[StartDate]:[StartDate]],Table_SiteMilestonesTracking[ReadyForInstallation_BL],"&lt;"&amp;Table_SiteMilestoneTrackingSummary[[#This Row],[EndDate]:[EndDate]]+1)</f>
        <v>0</v>
      </c>
      <c r="AH43" s="17">
        <f>AH42+Table_SiteMilestoneTrackingSummary[[#This Row],[ReadyForInstallation_BL]]</f>
        <v>100</v>
      </c>
      <c r="AI43" s="17">
        <f>COUNTIFS(Table_SiteMilestonesTracking[ReadyForInstallation_AC],"&gt;="&amp;Table_SiteMilestoneTrackingSummary[[#This Row],[StartDate]:[StartDate]],Table_SiteMilestonesTracking[ReadyForInstallation_AC],"&lt;"&amp;Table_SiteMilestoneTrackingSummary[[#This Row],[EndDate]:[EndDate]]+1)</f>
        <v>0</v>
      </c>
      <c r="AJ43" s="17">
        <f>AJ42+Table_SiteMilestoneTrackingSummary[[#This Row],[ReadyForInstallation_AC]]</f>
        <v>100</v>
      </c>
      <c r="AK43" s="17">
        <f>COUNTIFS(Table_SiteMilestonesTracking[SiteInOperations_BL],"&gt;="&amp;Table_SiteMilestoneTrackingSummary[[#This Row],[StartDate]:[StartDate]],Table_SiteMilestonesTracking[SiteInOperations_BL],"&lt;"&amp;Table_SiteMilestoneTrackingSummary[[#This Row],[EndDate]:[EndDate]]+1)</f>
        <v>0</v>
      </c>
      <c r="AL43" s="17">
        <f>AL42+Table_SiteMilestoneTrackingSummary[[#This Row],[SiteInOperations_BL]]</f>
        <v>100</v>
      </c>
      <c r="AM43" s="17">
        <f>COUNTIFS(Table_SiteMilestonesTracking[SiteInOperations_AC],"&gt;="&amp;Table_SiteMilestoneTrackingSummary[[#This Row],[StartDate]:[StartDate]],Table_SiteMilestonesTracking[SiteInOperations_AC],"&lt;"&amp;Table_SiteMilestoneTrackingSummary[[#This Row],[EndDate]:[EndDate]]+1)</f>
        <v>0</v>
      </c>
      <c r="AN43" s="17">
        <f>AN42+Table_SiteMilestoneTrackingSummary[[#This Row],[SiteInOperations_AC]]</f>
        <v>100</v>
      </c>
    </row>
  </sheetData>
  <mergeCells count="1">
    <mergeCell ref="A1:B1"/>
  </mergeCells>
  <phoneticPr fontId="6" type="noConversion"/>
  <pageMargins left="0.7" right="0.7" top="0.75" bottom="0.75" header="0.3" footer="0.3"/>
  <pageSetup orientation="portrait" r:id="rId1"/>
  <ignoredErrors>
    <ignoredError sqref="F4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3"/>
  <sheetViews>
    <sheetView zoomScale="60" zoomScaleNormal="60" workbookViewId="0">
      <selection activeCell="O278" sqref="O278"/>
    </sheetView>
  </sheetViews>
  <sheetFormatPr baseColWidth="10" defaultColWidth="8.7109375" defaultRowHeight="15" x14ac:dyDescent="0.25"/>
  <cols>
    <col min="1" max="1" width="3.28515625" customWidth="1"/>
    <col min="17" max="17" width="3.140625" customWidth="1"/>
  </cols>
  <sheetData>
    <row r="1" spans="1:32" ht="33" customHeight="1" x14ac:dyDescent="0.25">
      <c r="A1" s="11"/>
      <c r="B1" s="12" t="s">
        <v>43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1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4"/>
    </row>
    <row r="2" spans="1:32" x14ac:dyDescent="0.25">
      <c r="A2" s="6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6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1"/>
    </row>
    <row r="3" spans="1:32" ht="21" x14ac:dyDescent="0.35">
      <c r="A3" s="6"/>
      <c r="B3" s="15" t="s">
        <v>39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/>
      <c r="R3" s="15" t="s">
        <v>42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1"/>
    </row>
    <row r="4" spans="1:32" x14ac:dyDescent="0.25">
      <c r="A4" s="6"/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6"/>
      <c r="R4" s="2" t="s">
        <v>45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1"/>
    </row>
    <row r="5" spans="1:32" x14ac:dyDescent="0.25">
      <c r="A5" s="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"/>
    </row>
    <row r="6" spans="1:32" x14ac:dyDescent="0.25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"/>
    </row>
    <row r="7" spans="1:32" x14ac:dyDescent="0.25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"/>
    </row>
    <row r="8" spans="1:32" x14ac:dyDescent="0.25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"/>
    </row>
    <row r="9" spans="1:32" x14ac:dyDescent="0.25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/>
    </row>
    <row r="10" spans="1:32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"/>
    </row>
    <row r="11" spans="1:32" x14ac:dyDescent="0.25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"/>
    </row>
    <row r="12" spans="1:32" x14ac:dyDescent="0.25">
      <c r="A12" s="6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"/>
    </row>
    <row r="13" spans="1:32" x14ac:dyDescent="0.25">
      <c r="A13" s="6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"/>
    </row>
    <row r="14" spans="1:32" x14ac:dyDescent="0.2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"/>
    </row>
    <row r="15" spans="1:32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"/>
    </row>
    <row r="16" spans="1:32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"/>
    </row>
    <row r="17" spans="1:32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"/>
    </row>
    <row r="18" spans="1:32" x14ac:dyDescent="0.2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6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  <row r="19" spans="1:32" x14ac:dyDescent="0.25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"/>
    </row>
    <row r="20" spans="1:32" x14ac:dyDescent="0.25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"/>
    </row>
    <row r="21" spans="1:32" x14ac:dyDescent="0.25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"/>
    </row>
    <row r="22" spans="1:32" x14ac:dyDescent="0.2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"/>
    </row>
    <row r="23" spans="1:32" x14ac:dyDescent="0.25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"/>
    </row>
    <row r="24" spans="1:32" x14ac:dyDescent="0.25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"/>
    </row>
    <row r="25" spans="1:32" x14ac:dyDescent="0.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"/>
    </row>
    <row r="26" spans="1:32" x14ac:dyDescent="0.25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"/>
    </row>
    <row r="27" spans="1:32" x14ac:dyDescent="0.25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"/>
    </row>
    <row r="28" spans="1:32" x14ac:dyDescent="0.25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</row>
    <row r="29" spans="1:32" ht="21" x14ac:dyDescent="0.35">
      <c r="A29" s="6"/>
      <c r="B29" s="15" t="s">
        <v>207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"/>
    </row>
    <row r="30" spans="1:32" ht="15.75" thickBot="1" x14ac:dyDescent="0.3">
      <c r="A30" s="6"/>
      <c r="B30" s="2" t="s">
        <v>40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</row>
    <row r="31" spans="1:32" x14ac:dyDescent="0.25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32" x14ac:dyDescent="0.25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5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5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5">
      <c r="A40" s="6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5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5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5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5">
      <c r="A48" s="6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5">
      <c r="A50" s="6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5">
      <c r="A54" s="6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ht="21" x14ac:dyDescent="0.35">
      <c r="A55" s="6"/>
      <c r="B55" s="15" t="s">
        <v>208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5">
      <c r="A56" s="6"/>
      <c r="B56" s="2" t="s">
        <v>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5">
      <c r="A58" s="6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5">
      <c r="A60" s="6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5">
      <c r="A62" s="6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5">
      <c r="A63" s="6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5">
      <c r="A64" s="6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5">
      <c r="A65" s="6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5">
      <c r="A66" s="6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5">
      <c r="A67" s="6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5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5">
      <c r="A70" s="6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5">
      <c r="A71" s="6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5">
      <c r="A72" s="6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5">
      <c r="A73" s="6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5">
      <c r="A74" s="6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5">
      <c r="A75" s="6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5">
      <c r="A76" s="6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5">
      <c r="A77" s="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ht="21" x14ac:dyDescent="0.35">
      <c r="A81" s="6"/>
      <c r="B81" s="15" t="s">
        <v>209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5">
      <c r="A82" s="6"/>
      <c r="B82" s="2" t="s">
        <v>40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5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5">
      <c r="A84" s="6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5">
      <c r="A85" s="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5">
      <c r="A86" s="6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5">
      <c r="A87" s="6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5">
      <c r="A88" s="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5">
      <c r="A89" s="6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5">
      <c r="A90" s="6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5">
      <c r="A91" s="6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5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5">
      <c r="A93" s="6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5">
      <c r="A94" s="6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5">
      <c r="A95" s="6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5">
      <c r="A96" s="6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5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5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5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5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5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5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5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5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5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5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ht="21" x14ac:dyDescent="0.35">
      <c r="A107" s="6"/>
      <c r="B107" s="15" t="s">
        <v>210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5">
      <c r="A108" s="6"/>
      <c r="B108" s="2" t="s">
        <v>40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5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5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5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5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5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5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5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5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5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5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5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5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5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5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5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5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ht="21" x14ac:dyDescent="0.35">
      <c r="A133" s="6"/>
      <c r="B133" s="15" t="s">
        <v>211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5">
      <c r="A134" s="6"/>
      <c r="B134" s="2" t="s">
        <v>40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ht="21" x14ac:dyDescent="0.35">
      <c r="A159" s="6"/>
      <c r="B159" s="15" t="s">
        <v>212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5">
      <c r="A160" s="6"/>
      <c r="B160" s="2" t="s">
        <v>40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ht="21" x14ac:dyDescent="0.35">
      <c r="A185" s="6"/>
      <c r="B185" s="15" t="s">
        <v>213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5">
      <c r="A186" s="6"/>
      <c r="B186" s="2" t="s">
        <v>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ht="21" x14ac:dyDescent="0.35">
      <c r="A211" s="6"/>
      <c r="B211" s="15" t="s">
        <v>214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5">
      <c r="A212" s="6"/>
      <c r="B212" s="2" t="s">
        <v>40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ht="21" x14ac:dyDescent="0.35">
      <c r="A237" s="6"/>
      <c r="B237" s="15" t="s">
        <v>41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5">
      <c r="A238" s="6"/>
      <c r="B238" s="2" t="s">
        <v>40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ht="15.75" thickBot="1" x14ac:dyDescent="0.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Cover</vt:lpstr>
      <vt:lpstr>Instructions</vt:lpstr>
      <vt:lpstr>Milestones</vt:lpstr>
      <vt:lpstr>Site Tracking Sheet</vt:lpstr>
      <vt:lpstr>Summary Tracking Sheet</vt:lpstr>
      <vt:lpstr>Tracking Graphs</vt:lpstr>
      <vt:lpstr>t1_SiteSurveyBL</vt:lpstr>
      <vt:lpstr>t2_SiteEngineeringDocumentBL</vt:lpstr>
      <vt:lpstr>t3_SiteConstructionWorkOrderBL</vt:lpstr>
      <vt:lpstr>t4_CivilWorksBL</vt:lpstr>
      <vt:lpstr>t5_MechanicalWorksBL</vt:lpstr>
      <vt:lpstr>t6_ElectricalWorksBL</vt:lpstr>
      <vt:lpstr>t7_ConstructionAcceptanceBL</vt:lpstr>
      <vt:lpstr>t8_ReadyForInstallationBL</vt:lpstr>
      <vt:lpstr>t9_SiteInOperationsBL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Valencia</dc:creator>
  <cp:lastModifiedBy>TeleworX</cp:lastModifiedBy>
  <dcterms:created xsi:type="dcterms:W3CDTF">2020-03-16T19:46:59Z</dcterms:created>
  <dcterms:modified xsi:type="dcterms:W3CDTF">2020-08-07T19:02:42Z</dcterms:modified>
</cp:coreProperties>
</file>