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_Teleworx\Facebook\RST Support\Runbook\Operations\Service Operation Center GitHub Package\MoE\"/>
    </mc:Choice>
  </mc:AlternateContent>
  <xr:revisionPtr revIDLastSave="0" documentId="13_ncr:1_{224DE1D7-778C-4824-A2B2-7B919395B473}" xr6:coauthVersionLast="45" xr6:coauthVersionMax="45" xr10:uidLastSave="{00000000-0000-0000-0000-000000000000}"/>
  <bookViews>
    <workbookView xWindow="-120" yWindow="-120" windowWidth="20730" windowHeight="11310" tabRatio="724" activeTab="3" xr2:uid="{00000000-000D-0000-FFFF-FFFF00000000}"/>
  </bookViews>
  <sheets>
    <sheet name="Cover" sheetId="8" r:id="rId1"/>
    <sheet name="Model Instructions" sheetId="3" r:id="rId2"/>
    <sheet name="Revision Control" sheetId="4" r:id="rId3"/>
    <sheet name="Dimensioning Model" sheetId="9" r:id="rId4"/>
    <sheet name="Configurations" sheetId="10" r:id="rId5"/>
  </sheets>
  <externalReferences>
    <externalReference r:id="rId6"/>
  </externalReferences>
  <definedNames>
    <definedName name="AnalysisPeriod" localSheetId="3">'[1]Input Dashboard'!$K$9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3" i="9" l="1"/>
  <c r="N92" i="9"/>
  <c r="N91" i="9"/>
  <c r="N83" i="9"/>
  <c r="N102" i="9" l="1"/>
  <c r="Q19" i="9" l="1"/>
  <c r="N74" i="9" s="1"/>
  <c r="N49" i="9" l="1"/>
  <c r="AD49" i="9" s="1"/>
  <c r="N36" i="9"/>
  <c r="AD36" i="9" s="1"/>
  <c r="N48" i="9"/>
  <c r="AD48" i="9" s="1"/>
  <c r="N33" i="9"/>
  <c r="N34" i="9"/>
  <c r="N35" i="9"/>
  <c r="AD35" i="9" s="1"/>
  <c r="N27" i="9"/>
  <c r="N73" i="9"/>
  <c r="AD73" i="9" s="1"/>
  <c r="AJ73" i="9" s="1"/>
  <c r="N32" i="9"/>
  <c r="AD32" i="9" s="1"/>
  <c r="AJ32" i="9" s="1"/>
  <c r="N44" i="9"/>
  <c r="AD44" i="9" s="1"/>
  <c r="AJ44" i="9" s="1"/>
  <c r="N56" i="9"/>
  <c r="AD56" i="9" s="1"/>
  <c r="AJ56" i="9" s="1"/>
  <c r="N70" i="9"/>
  <c r="AD70" i="9" s="1"/>
  <c r="AJ70" i="9" s="1"/>
  <c r="N45" i="9"/>
  <c r="AD45" i="9" s="1"/>
  <c r="AJ45" i="9" s="1"/>
  <c r="N57" i="9"/>
  <c r="AD57" i="9" s="1"/>
  <c r="AJ57" i="9" s="1"/>
  <c r="N71" i="9"/>
  <c r="AD71" i="9" s="1"/>
  <c r="AJ71" i="9" s="1"/>
  <c r="N28" i="9"/>
  <c r="AD28" i="9" s="1"/>
  <c r="AJ28" i="9" s="1"/>
  <c r="N46" i="9"/>
  <c r="AD46" i="9" s="1"/>
  <c r="AJ46" i="9" s="1"/>
  <c r="N58" i="9"/>
  <c r="AD58" i="9" s="1"/>
  <c r="AJ58" i="9" s="1"/>
  <c r="N68" i="9"/>
  <c r="AD68" i="9" s="1"/>
  <c r="AJ68" i="9" s="1"/>
  <c r="N72" i="9"/>
  <c r="AD72" i="9" s="1"/>
  <c r="AJ72" i="9" s="1"/>
  <c r="N30" i="9"/>
  <c r="AD30" i="9" s="1"/>
  <c r="AJ30" i="9" s="1"/>
  <c r="N66" i="9"/>
  <c r="AD66" i="9" s="1"/>
  <c r="N29" i="9"/>
  <c r="AD29" i="9" s="1"/>
  <c r="N67" i="9"/>
  <c r="AD67" i="9" s="1"/>
  <c r="AJ67" i="9" s="1"/>
  <c r="N31" i="9"/>
  <c r="AD31" i="9" s="1"/>
  <c r="AJ31" i="9" s="1"/>
  <c r="N43" i="9"/>
  <c r="AD43" i="9" s="1"/>
  <c r="AJ43" i="9" s="1"/>
  <c r="N47" i="9"/>
  <c r="AD47" i="9" s="1"/>
  <c r="AJ47" i="9" s="1"/>
  <c r="N59" i="9"/>
  <c r="AD59" i="9" s="1"/>
  <c r="AJ59" i="9" s="1"/>
  <c r="N69" i="9"/>
  <c r="AD69" i="9" s="1"/>
  <c r="AJ69" i="9" s="1"/>
  <c r="AJ49" i="9" l="1"/>
  <c r="AD74" i="9"/>
  <c r="AJ74" i="9" s="1"/>
  <c r="AD34" i="9"/>
  <c r="AJ34" i="9" s="1"/>
  <c r="AJ36" i="9"/>
  <c r="AD33" i="9"/>
  <c r="AJ33" i="9" s="1"/>
  <c r="AJ48" i="9"/>
  <c r="AJ35" i="9"/>
  <c r="AJ29" i="9"/>
  <c r="AJ61" i="9"/>
  <c r="AD27" i="9"/>
  <c r="AJ66" i="9"/>
  <c r="AJ76" i="9" l="1"/>
  <c r="AJ51" i="9"/>
  <c r="N100" i="9"/>
  <c r="N104" i="9" s="1"/>
  <c r="AJ27" i="9"/>
  <c r="AJ38" i="9" l="1"/>
  <c r="AZ13" i="9" s="1"/>
  <c r="N90" i="9" s="1"/>
</calcChain>
</file>

<file path=xl/sharedStrings.xml><?xml version="1.0" encoding="utf-8"?>
<sst xmlns="http://schemas.openxmlformats.org/spreadsheetml/2006/main" count="270" uniqueCount="101">
  <si>
    <t>Revision Control</t>
  </si>
  <si>
    <t>Version N°</t>
  </si>
  <si>
    <t>Issue Date</t>
  </si>
  <si>
    <t>Status</t>
  </si>
  <si>
    <t>Reasons for Change</t>
  </si>
  <si>
    <r>
      <rPr>
        <b/>
        <sz val="10"/>
        <color theme="3"/>
        <rFont val="Segoe UI"/>
        <family val="2"/>
      </rPr>
      <t xml:space="preserve">- Revision Control </t>
    </r>
    <r>
      <rPr>
        <sz val="10"/>
        <color theme="3"/>
        <rFont val="Segoe UI"/>
        <family val="2"/>
      </rPr>
      <t>sheet allows to maintain a record of changes made on the document.</t>
    </r>
  </si>
  <si>
    <t>Template Instructions</t>
  </si>
  <si>
    <r>
      <t xml:space="preserve">This template allows users to represent a </t>
    </r>
    <r>
      <rPr>
        <i/>
        <sz val="10"/>
        <color theme="3"/>
        <rFont val="Segoe UI"/>
        <family val="2"/>
      </rPr>
      <t>&lt;Method of Engagement Name&gt;</t>
    </r>
    <r>
      <rPr>
        <sz val="10"/>
        <color theme="3"/>
        <rFont val="Segoe UI"/>
        <family val="2"/>
      </rPr>
      <t xml:space="preserve"> . The elements are:</t>
    </r>
  </si>
  <si>
    <t>1. Network Characteristics</t>
  </si>
  <si>
    <t>Number of RAN Sites</t>
  </si>
  <si>
    <t>(#)</t>
  </si>
  <si>
    <t>Number of Regions</t>
  </si>
  <si>
    <t>INPUTS</t>
  </si>
  <si>
    <t>3. Type of Configuration</t>
  </si>
  <si>
    <t>(Type)</t>
  </si>
  <si>
    <t>Tier-1 FM (Generic)</t>
  </si>
  <si>
    <t>Tier-1 FM (Regional)</t>
  </si>
  <si>
    <t>Tier-1.5 FM</t>
  </si>
  <si>
    <t>Tier-1 FM-RAN</t>
  </si>
  <si>
    <t>Tier-1 FM-TX</t>
  </si>
  <si>
    <t>Tier-1 FM-CORE</t>
  </si>
  <si>
    <t>Tier-2 FM (RAN)</t>
  </si>
  <si>
    <t>Tier-2 FM (TX)</t>
  </si>
  <si>
    <t>Tier-2 FM (CORE)</t>
  </si>
  <si>
    <t>Tier-2 FM + PM</t>
  </si>
  <si>
    <t>Tier-2 FM + PM + OSS</t>
  </si>
  <si>
    <t>Performance Management</t>
  </si>
  <si>
    <t>OSS &amp; Tools</t>
  </si>
  <si>
    <t>Shift Leader</t>
  </si>
  <si>
    <t>Tier-1 Manager</t>
  </si>
  <si>
    <t>Tier-2 Manager</t>
  </si>
  <si>
    <t>TX Manager</t>
  </si>
  <si>
    <t>Core Manager</t>
  </si>
  <si>
    <t>Problem Manager</t>
  </si>
  <si>
    <t>Incident Manager</t>
  </si>
  <si>
    <t>Change Manager</t>
  </si>
  <si>
    <t>NOC Manager</t>
  </si>
  <si>
    <t>Tier 1</t>
  </si>
  <si>
    <t>Tier 2</t>
  </si>
  <si>
    <t>Management Team</t>
  </si>
  <si>
    <t>Yes</t>
  </si>
  <si>
    <t>Config1</t>
  </si>
  <si>
    <t>Config 2</t>
  </si>
  <si>
    <t>Config 3</t>
  </si>
  <si>
    <t>Group</t>
  </si>
  <si>
    <t>No</t>
  </si>
  <si>
    <t>Access Mgmt. &amp; Field Dispatch</t>
  </si>
  <si>
    <t>Number of Core Sites</t>
  </si>
  <si>
    <t>Proposed Value</t>
  </si>
  <si>
    <t>Custom Value</t>
  </si>
  <si>
    <t>Blue cell means editable value</t>
  </si>
  <si>
    <t>Grey cell means calculated value</t>
  </si>
  <si>
    <t>Along the model:</t>
  </si>
  <si>
    <t>Staff Summary</t>
  </si>
  <si>
    <t>Total</t>
  </si>
  <si>
    <t>Total Staff</t>
  </si>
  <si>
    <t>Configuration type</t>
  </si>
  <si>
    <t>STAFF DIMENSIONING MODEL</t>
  </si>
  <si>
    <t>PHYSICAL RESOURCES DIMENSIONING MODEL</t>
  </si>
  <si>
    <t>Dashboard Screen(s)</t>
  </si>
  <si>
    <t>Office Space</t>
  </si>
  <si>
    <t>Desks</t>
  </si>
  <si>
    <t>Chairs</t>
  </si>
  <si>
    <t>OFFICE EQUIPMENT</t>
  </si>
  <si>
    <t>Routing &amp; Switching</t>
  </si>
  <si>
    <t>FACILITIES</t>
  </si>
  <si>
    <t>One PC per Staff Member + Meeting Rooms (8)</t>
  </si>
  <si>
    <t>1 MR per project</t>
  </si>
  <si>
    <t>2 Main screens (weather + news)</t>
  </si>
  <si>
    <t>2. Work Shift</t>
  </si>
  <si>
    <t>Miscellaneous Operators</t>
  </si>
  <si>
    <t>Required Facilities</t>
  </si>
  <si>
    <t>Required Equipment</t>
  </si>
  <si>
    <t>Staff p/ Shift</t>
  </si>
  <si>
    <t>Total  Staff</t>
  </si>
  <si>
    <t>Meeting/Situation Room</t>
  </si>
  <si>
    <t>Laptops</t>
  </si>
  <si>
    <t>Docking Equipment</t>
  </si>
  <si>
    <t>One PC per Staff Member</t>
  </si>
  <si>
    <t>(sq. m)</t>
  </si>
  <si>
    <t># of required ports</t>
  </si>
  <si>
    <t>One per desktop + 2 per MR</t>
  </si>
  <si>
    <t>(Screen+Keyboard) per Desk</t>
  </si>
  <si>
    <t># of Port p/ SW Equipment</t>
  </si>
  <si>
    <t>Total # of Routers</t>
  </si>
  <si>
    <t>Total # of Switches</t>
  </si>
  <si>
    <t>Number of Work Shifts</t>
  </si>
  <si>
    <t>3.7m2 per person (11m3 per person w/3m heigth)</t>
  </si>
  <si>
    <r>
      <rPr>
        <b/>
        <sz val="10"/>
        <color theme="3"/>
        <rFont val="Segoe UI"/>
        <family val="2"/>
      </rPr>
      <t xml:space="preserve">- </t>
    </r>
    <r>
      <rPr>
        <b/>
        <i/>
        <sz val="10"/>
        <color theme="3"/>
        <rFont val="Segoe UI"/>
        <family val="2"/>
      </rPr>
      <t>Dimensioning Model</t>
    </r>
    <r>
      <rPr>
        <sz val="10"/>
        <color theme="3"/>
        <rFont val="Segoe UI"/>
        <family val="2"/>
      </rPr>
      <t xml:space="preserve"> tab includes the Dimensioning model for Staff and Facilities.</t>
    </r>
  </si>
  <si>
    <r>
      <rPr>
        <b/>
        <sz val="10"/>
        <color theme="3"/>
        <rFont val="Segoe UI"/>
        <family val="2"/>
      </rPr>
      <t xml:space="preserve">- </t>
    </r>
    <r>
      <rPr>
        <b/>
        <i/>
        <sz val="10"/>
        <color theme="3"/>
        <rFont val="Segoe UI"/>
        <family val="2"/>
      </rPr>
      <t xml:space="preserve">Configurations </t>
    </r>
    <r>
      <rPr>
        <sz val="10"/>
        <color theme="3"/>
        <rFont val="Segoe UI"/>
        <family val="2"/>
      </rPr>
      <t>tab includes the pre-determined Standard configurations.</t>
    </r>
  </si>
  <si>
    <t>Customer Care</t>
  </si>
  <si>
    <t>Service Monitoring Tier 1</t>
  </si>
  <si>
    <t>Care + Monitoring</t>
  </si>
  <si>
    <t>Monitoring + Support</t>
  </si>
  <si>
    <t>Service Support Tier 2 + Performance</t>
  </si>
  <si>
    <t>SOC Manager</t>
  </si>
  <si>
    <t>Service Support Tier 2</t>
  </si>
  <si>
    <t>Configuration 3</t>
  </si>
  <si>
    <t>SOC Dimensioning</t>
  </si>
  <si>
    <t>NOC &amp; SOC Dimensioning Tool</t>
  </si>
  <si>
    <t>&lt;Date&gt;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</si>
</sst>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0"/>
      <color theme="3"/>
      <name val="Segoe UI"/>
      <family val="2"/>
    </font>
    <font>
      <b/>
      <sz val="10"/>
      <color theme="3"/>
      <name val="Segoe UI"/>
      <family val="2"/>
    </font>
    <font>
      <b/>
      <i/>
      <sz val="20"/>
      <color theme="0"/>
      <name val="Calibri"/>
      <family val="2"/>
      <scheme val="minor"/>
    </font>
    <font>
      <i/>
      <sz val="10"/>
      <color theme="3"/>
      <name val="Segoe UI"/>
      <family val="2"/>
    </font>
    <font>
      <b/>
      <i/>
      <sz val="10"/>
      <color theme="3"/>
      <name val="Segoe UI"/>
      <family val="2"/>
    </font>
    <font>
      <sz val="10"/>
      <color theme="1"/>
      <name val="Segoe UI"/>
      <family val="2"/>
    </font>
    <font>
      <sz val="10"/>
      <color theme="1" tint="0.249977111117893"/>
      <name val="Segoe UI"/>
      <family val="2"/>
    </font>
    <font>
      <i/>
      <sz val="10"/>
      <color theme="1" tint="0.249977111117893"/>
      <name val="Segoe UI"/>
      <family val="2"/>
    </font>
    <font>
      <sz val="11"/>
      <color theme="3"/>
      <name val="Calibri"/>
      <family val="2"/>
      <scheme val="minor"/>
    </font>
    <font>
      <b/>
      <i/>
      <sz val="10"/>
      <color theme="1" tint="0.249977111117893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i/>
      <sz val="10"/>
      <color theme="4" tint="-0.499984740745262"/>
      <name val="Segoe UI"/>
      <family val="2"/>
    </font>
    <font>
      <b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theme="0" tint="-0.249977111117893"/>
      </bottom>
      <diagonal/>
    </border>
    <border>
      <left style="dotted">
        <color theme="4" tint="0.79998168889431442"/>
      </left>
      <right/>
      <top style="dotted">
        <color theme="4" tint="0.79998168889431442"/>
      </top>
      <bottom style="dotted">
        <color theme="4" tint="0.79998168889431442"/>
      </bottom>
      <diagonal/>
    </border>
    <border>
      <left/>
      <right/>
      <top style="dotted">
        <color theme="4" tint="0.79998168889431442"/>
      </top>
      <bottom style="dotted">
        <color theme="4" tint="0.79998168889431442"/>
      </bottom>
      <diagonal/>
    </border>
    <border>
      <left/>
      <right style="dotted">
        <color theme="4" tint="0.79998168889431442"/>
      </right>
      <top style="dotted">
        <color theme="4" tint="0.79998168889431442"/>
      </top>
      <bottom style="dotted">
        <color theme="4" tint="0.79998168889431442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dotted">
        <color theme="4" tint="0.7999816888943144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rgb="FF002060"/>
      </right>
      <top/>
      <bottom/>
      <diagonal/>
    </border>
    <border>
      <left style="dotted">
        <color theme="4" tint="0.59999389629810485"/>
      </left>
      <right style="dotted">
        <color theme="0" tint="-0.249977111117893"/>
      </right>
      <top style="dotted">
        <color theme="4" tint="0.59999389629810485"/>
      </top>
      <bottom style="dotted">
        <color theme="4" tint="0.59999389629810485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0" fontId="4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2" xfId="0" applyBorder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1"/>
    <xf numFmtId="0" fontId="2" fillId="2" borderId="0" xfId="1" applyFont="1" applyFill="1"/>
    <xf numFmtId="0" fontId="9" fillId="2" borderId="0" xfId="2" applyFont="1" applyFill="1" applyAlignment="1">
      <alignment horizontal="left" vertical="center"/>
    </xf>
    <xf numFmtId="17" fontId="10" fillId="2" borderId="0" xfId="1" quotePrefix="1" applyNumberFormat="1" applyFont="1" applyFill="1"/>
    <xf numFmtId="0" fontId="11" fillId="0" borderId="0" xfId="0" applyFont="1"/>
    <xf numFmtId="0" fontId="11" fillId="0" borderId="0" xfId="0" quotePrefix="1" applyFont="1"/>
    <xf numFmtId="0" fontId="11" fillId="0" borderId="0" xfId="0" quotePrefix="1" applyFont="1" applyAlignment="1">
      <alignment horizontal="left"/>
    </xf>
    <xf numFmtId="0" fontId="11" fillId="0" borderId="0" xfId="0" quotePrefix="1" applyFont="1" applyAlignment="1">
      <alignment wrapText="1"/>
    </xf>
    <xf numFmtId="0" fontId="12" fillId="0" borderId="3" xfId="0" applyFont="1" applyBorder="1"/>
    <xf numFmtId="0" fontId="16" fillId="0" borderId="3" xfId="0" applyFont="1" applyBorder="1"/>
    <xf numFmtId="0" fontId="16" fillId="0" borderId="3" xfId="0" applyFont="1" applyBorder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Border="1"/>
    <xf numFmtId="0" fontId="18" fillId="0" borderId="0" xfId="0" applyFont="1" applyFill="1" applyBorder="1" applyAlignment="1">
      <alignment horizontal="right"/>
    </xf>
    <xf numFmtId="0" fontId="19" fillId="0" borderId="0" xfId="0" applyFont="1" applyFill="1"/>
    <xf numFmtId="0" fontId="16" fillId="0" borderId="0" xfId="0" applyFont="1" applyFill="1"/>
    <xf numFmtId="0" fontId="11" fillId="0" borderId="0" xfId="0" applyFont="1" applyFill="1"/>
    <xf numFmtId="0" fontId="18" fillId="0" borderId="0" xfId="0" applyFont="1" applyFill="1" applyBorder="1" applyAlignment="1">
      <alignment horizontal="center"/>
    </xf>
    <xf numFmtId="0" fontId="11" fillId="0" borderId="0" xfId="0" applyFont="1" applyFill="1" applyAlignment="1"/>
    <xf numFmtId="0" fontId="17" fillId="0" borderId="3" xfId="0" applyFont="1" applyBorder="1"/>
    <xf numFmtId="0" fontId="12" fillId="0" borderId="0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15" fillId="0" borderId="7" xfId="0" applyFont="1" applyBorder="1"/>
    <xf numFmtId="0" fontId="21" fillId="0" borderId="10" xfId="0" applyFont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21" fillId="4" borderId="11" xfId="0" applyFont="1" applyFill="1" applyBorder="1" applyAlignment="1">
      <alignment horizontal="center"/>
    </xf>
    <xf numFmtId="0" fontId="2" fillId="0" borderId="0" xfId="0" applyFont="1"/>
    <xf numFmtId="0" fontId="19" fillId="0" borderId="0" xfId="0" applyFont="1"/>
    <xf numFmtId="0" fontId="11" fillId="0" borderId="0" xfId="0" applyFont="1" applyBorder="1" applyAlignment="1">
      <alignment horizontal="right"/>
    </xf>
    <xf numFmtId="0" fontId="0" fillId="0" borderId="15" xfId="0" applyBorder="1"/>
    <xf numFmtId="0" fontId="0" fillId="0" borderId="0" xfId="0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164" fontId="16" fillId="3" borderId="16" xfId="3" applyNumberFormat="1" applyFont="1" applyFill="1" applyBorder="1" applyAlignment="1"/>
    <xf numFmtId="1" fontId="18" fillId="5" borderId="17" xfId="3" applyNumberFormat="1" applyFont="1" applyFill="1" applyBorder="1" applyAlignment="1"/>
    <xf numFmtId="0" fontId="19" fillId="0" borderId="0" xfId="0" applyFont="1" applyFill="1" applyBorder="1"/>
    <xf numFmtId="0" fontId="11" fillId="0" borderId="0" xfId="0" applyFont="1" applyFill="1" applyBorder="1"/>
    <xf numFmtId="0" fontId="0" fillId="0" borderId="18" xfId="0" applyBorder="1"/>
    <xf numFmtId="0" fontId="0" fillId="0" borderId="19" xfId="0" applyBorder="1"/>
    <xf numFmtId="0" fontId="12" fillId="0" borderId="19" xfId="0" applyFont="1" applyBorder="1"/>
    <xf numFmtId="0" fontId="16" fillId="0" borderId="19" xfId="0" applyFont="1" applyBorder="1" applyAlignment="1">
      <alignment horizontal="right"/>
    </xf>
    <xf numFmtId="0" fontId="0" fillId="0" borderId="20" xfId="0" applyBorder="1"/>
    <xf numFmtId="0" fontId="17" fillId="0" borderId="21" xfId="0" applyFont="1" applyBorder="1"/>
    <xf numFmtId="0" fontId="0" fillId="0" borderId="22" xfId="0" applyBorder="1"/>
    <xf numFmtId="0" fontId="19" fillId="0" borderId="21" xfId="0" applyFont="1" applyFill="1" applyBorder="1"/>
    <xf numFmtId="0" fontId="16" fillId="0" borderId="21" xfId="0" applyFont="1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horizontal="center"/>
    </xf>
    <xf numFmtId="0" fontId="25" fillId="0" borderId="0" xfId="0" applyFont="1"/>
    <xf numFmtId="0" fontId="18" fillId="0" borderId="0" xfId="0" applyFont="1" applyFill="1" applyBorder="1" applyAlignment="1">
      <alignment horizontal="left"/>
    </xf>
    <xf numFmtId="0" fontId="24" fillId="0" borderId="0" xfId="0" applyFont="1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4" borderId="10" xfId="0" applyFont="1" applyFill="1" applyBorder="1" applyAlignment="1">
      <alignment horizontal="center"/>
    </xf>
    <xf numFmtId="0" fontId="13" fillId="2" borderId="0" xfId="1" applyFont="1" applyFill="1" applyAlignment="1">
      <alignment horizontal="left"/>
    </xf>
    <xf numFmtId="0" fontId="7" fillId="2" borderId="0" xfId="1" applyFont="1" applyFill="1" applyAlignment="1">
      <alignment horizontal="left"/>
    </xf>
    <xf numFmtId="0" fontId="11" fillId="0" borderId="0" xfId="0" quotePrefix="1" applyFont="1" applyAlignment="1">
      <alignment horizontal="left" wrapText="1"/>
    </xf>
    <xf numFmtId="0" fontId="17" fillId="3" borderId="4" xfId="0" applyFont="1" applyFill="1" applyBorder="1" applyAlignment="1" applyProtection="1">
      <alignment horizontal="center"/>
      <protection locked="0"/>
    </xf>
    <xf numFmtId="0" fontId="17" fillId="3" borderId="5" xfId="0" applyFont="1" applyFill="1" applyBorder="1" applyAlignment="1" applyProtection="1">
      <alignment horizontal="center"/>
      <protection locked="0"/>
    </xf>
    <xf numFmtId="0" fontId="17" fillId="3" borderId="6" xfId="0" applyFont="1" applyFill="1" applyBorder="1" applyAlignment="1" applyProtection="1">
      <alignment horizontal="center"/>
      <protection locked="0"/>
    </xf>
    <xf numFmtId="0" fontId="18" fillId="5" borderId="14" xfId="0" applyNumberFormat="1" applyFont="1" applyFill="1" applyBorder="1" applyAlignment="1">
      <alignment horizontal="center"/>
    </xf>
    <xf numFmtId="0" fontId="20" fillId="5" borderId="14" xfId="0" applyNumberFormat="1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</cellXfs>
  <cellStyles count="5">
    <cellStyle name="Normal" xfId="0" builtinId="0"/>
    <cellStyle name="Normal 2" xfId="4" xr:uid="{00000000-0005-0000-0000-000001000000}"/>
    <cellStyle name="Normal 2 2" xfId="1" xr:uid="{00000000-0005-0000-0000-000002000000}"/>
    <cellStyle name="Normal 2 2 2" xfId="2" xr:uid="{00000000-0005-0000-0000-000003000000}"/>
    <cellStyle name="Percent" xfId="3" builtinId="5"/>
  </cellStyles>
  <dxfs count="48"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('Dimensioning Model'!$B$24,'Dimensioning Model'!$B$40,'Dimensioning Model'!$B$53,'Dimensioning Model'!$B$63)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Miscellaneous Operators</c:v>
                </c:pt>
                <c:pt idx="3">
                  <c:v>Management Team</c:v>
                </c:pt>
              </c:strCache>
            </c:strRef>
          </c:cat>
          <c:val>
            <c:numRef>
              <c:f>('Dimensioning Model'!$AJ$38,'Dimensioning Model'!$AJ$51,'Dimensioning Model'!$AJ$61,'Dimensioning Model'!$AJ$76)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3-473B-9DF5-C5CFEB059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944416"/>
        <c:axId val="207930688"/>
      </c:barChart>
      <c:catAx>
        <c:axId val="2469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0688"/>
        <c:crosses val="autoZero"/>
        <c:auto val="1"/>
        <c:lblAlgn val="ctr"/>
        <c:lblOffset val="100"/>
        <c:noMultiLvlLbl val="0"/>
      </c:catAx>
      <c:valAx>
        <c:axId val="2079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7</xdr:row>
      <xdr:rowOff>156593</xdr:rowOff>
    </xdr:from>
    <xdr:to>
      <xdr:col>8</xdr:col>
      <xdr:colOff>428625</xdr:colOff>
      <xdr:row>11</xdr:row>
      <xdr:rowOff>41621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4162425" y="1632968"/>
          <a:ext cx="781050" cy="79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47626</xdr:rowOff>
    </xdr:from>
    <xdr:to>
      <xdr:col>3</xdr:col>
      <xdr:colOff>1190625</xdr:colOff>
      <xdr:row>1</xdr:row>
      <xdr:rowOff>7753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47626"/>
          <a:ext cx="962025" cy="445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38100</xdr:rowOff>
    </xdr:from>
    <xdr:to>
      <xdr:col>3</xdr:col>
      <xdr:colOff>1276350</xdr:colOff>
      <xdr:row>0</xdr:row>
      <xdr:rowOff>484002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38100"/>
          <a:ext cx="962025" cy="4459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38100</xdr:rowOff>
    </xdr:from>
    <xdr:to>
      <xdr:col>25</xdr:col>
      <xdr:colOff>190500</xdr:colOff>
      <xdr:row>1</xdr:row>
      <xdr:rowOff>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38100"/>
          <a:ext cx="990600" cy="445902"/>
        </a:xfrm>
        <a:prstGeom prst="rect">
          <a:avLst/>
        </a:prstGeom>
      </xdr:spPr>
    </xdr:pic>
    <xdr:clientData/>
  </xdr:twoCellAnchor>
  <xdr:twoCellAnchor>
    <xdr:from>
      <xdr:col>28</xdr:col>
      <xdr:colOff>66676</xdr:colOff>
      <xdr:row>6</xdr:row>
      <xdr:rowOff>142875</xdr:rowOff>
    </xdr:from>
    <xdr:to>
      <xdr:col>49</xdr:col>
      <xdr:colOff>95250</xdr:colOff>
      <xdr:row>20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leworX\Downloads\Downloads\TeleworX\NEOM\20190703%20NEOM%20Connectivity%20Business%20Model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Input Dashboard"/>
      <sheetName val="Fixed Operator_Financial"/>
      <sheetName val="Mobile Operator_Financial"/>
      <sheetName val="TowerCo_Financial"/>
      <sheetName val="InfraCo_Financial"/>
      <sheetName val="Inputs &amp; Assumptions"/>
      <sheetName val="Link Budget"/>
      <sheetName val="NEOM Assets"/>
      <sheetName val="CapEx"/>
      <sheetName val="OpEx"/>
      <sheetName val="Revenue Model"/>
      <sheetName val="Sheet1"/>
    </sheetNames>
    <sheetDataSet>
      <sheetData sheetId="0" refreshError="1"/>
      <sheetData sheetId="1" refreshError="1"/>
      <sheetData sheetId="2">
        <row r="9">
          <cell r="K9">
            <v>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12"/>
  <sheetViews>
    <sheetView showGridLines="0" workbookViewId="0">
      <selection activeCell="B11" sqref="B11"/>
    </sheetView>
  </sheetViews>
  <sheetFormatPr defaultColWidth="11.42578125" defaultRowHeight="15" x14ac:dyDescent="0.25"/>
  <cols>
    <col min="1" max="1" width="4.5703125" style="6" customWidth="1"/>
    <col min="2" max="2" width="10.85546875" style="6" bestFit="1" customWidth="1"/>
    <col min="3" max="46" width="8.7109375" style="6" customWidth="1"/>
    <col min="47" max="16384" width="11.42578125" style="6"/>
  </cols>
  <sheetData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26.25" x14ac:dyDescent="0.4">
      <c r="A6" s="7"/>
      <c r="B6" s="73" t="s">
        <v>99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21" x14ac:dyDescent="0.25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21" x14ac:dyDescent="0.35">
      <c r="A10" s="7"/>
      <c r="B10" s="9" t="s">
        <v>100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mergeCells count="1">
    <mergeCell ref="B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15"/>
  <sheetViews>
    <sheetView showGridLines="0" workbookViewId="0">
      <pane ySplit="1" topLeftCell="A2" activePane="bottomLeft" state="frozen"/>
      <selection pane="bottomLeft" activeCell="B8" sqref="B8"/>
    </sheetView>
  </sheetViews>
  <sheetFormatPr defaultColWidth="11.42578125" defaultRowHeight="15" x14ac:dyDescent="0.25"/>
  <cols>
    <col min="1" max="1" width="2.5703125" customWidth="1"/>
    <col min="2" max="2" width="10.42578125" customWidth="1"/>
    <col min="3" max="5" width="26.5703125" customWidth="1"/>
    <col min="6" max="32" width="17.140625" customWidth="1"/>
  </cols>
  <sheetData>
    <row r="1" spans="2:56" s="3" customFormat="1" ht="38.25" customHeight="1" x14ac:dyDescent="0.25">
      <c r="B1" s="2" t="s">
        <v>6</v>
      </c>
    </row>
    <row r="3" spans="2:56" x14ac:dyDescent="0.25">
      <c r="B3" s="75" t="s">
        <v>7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</row>
    <row r="5" spans="2:56" x14ac:dyDescent="0.25">
      <c r="B5" s="12" t="s">
        <v>5</v>
      </c>
    </row>
    <row r="6" spans="2:56" x14ac:dyDescent="0.25">
      <c r="B6" s="12" t="s">
        <v>88</v>
      </c>
    </row>
    <row r="7" spans="2:56" x14ac:dyDescent="0.25">
      <c r="B7" s="12" t="s">
        <v>89</v>
      </c>
    </row>
    <row r="9" spans="2:56" x14ac:dyDescent="0.25"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</row>
    <row r="10" spans="2:56" s="10" customFormat="1" ht="14.25" x14ac:dyDescent="0.25">
      <c r="B10" s="10" t="s">
        <v>52</v>
      </c>
    </row>
    <row r="11" spans="2:56" s="10" customFormat="1" ht="14.25" x14ac:dyDescent="0.25"/>
    <row r="12" spans="2:56" s="10" customFormat="1" x14ac:dyDescent="0.25">
      <c r="B12" s="48"/>
      <c r="C12" s="10" t="s">
        <v>50</v>
      </c>
      <c r="E12"/>
      <c r="F12"/>
      <c r="G12"/>
      <c r="H12"/>
      <c r="I12"/>
      <c r="J12"/>
      <c r="K12"/>
      <c r="L12"/>
    </row>
    <row r="13" spans="2:56" s="10" customFormat="1" x14ac:dyDescent="0.25">
      <c r="E13"/>
      <c r="F13"/>
      <c r="G13"/>
      <c r="H13"/>
      <c r="I13"/>
      <c r="J13"/>
      <c r="K13"/>
      <c r="L13"/>
    </row>
    <row r="14" spans="2:56" s="10" customFormat="1" x14ac:dyDescent="0.25">
      <c r="B14" s="49"/>
      <c r="C14" s="10" t="s">
        <v>51</v>
      </c>
      <c r="E14"/>
      <c r="F14"/>
      <c r="G14"/>
      <c r="H14"/>
      <c r="I14"/>
      <c r="J14"/>
      <c r="K14"/>
      <c r="L14"/>
    </row>
    <row r="15" spans="2:56" x14ac:dyDescent="0.25">
      <c r="B15" s="11"/>
    </row>
  </sheetData>
  <mergeCells count="1">
    <mergeCell ref="B3:BA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"/>
  <sheetViews>
    <sheetView showGridLines="0" workbookViewId="0">
      <pane ySplit="1" topLeftCell="A2" activePane="bottomLeft" state="frozen"/>
      <selection pane="bottomLeft" activeCell="B4" sqref="B4:E4"/>
    </sheetView>
  </sheetViews>
  <sheetFormatPr defaultColWidth="11.42578125" defaultRowHeight="15" x14ac:dyDescent="0.25"/>
  <cols>
    <col min="1" max="1" width="2.5703125" customWidth="1"/>
    <col min="2" max="5" width="26.5703125" customWidth="1"/>
    <col min="6" max="32" width="17.140625" customWidth="1"/>
  </cols>
  <sheetData>
    <row r="1" spans="2:5" s="3" customFormat="1" ht="38.25" customHeight="1" x14ac:dyDescent="0.25">
      <c r="B1" s="2" t="s">
        <v>0</v>
      </c>
    </row>
    <row r="3" spans="2:5" x14ac:dyDescent="0.25">
      <c r="B3" s="4" t="s">
        <v>1</v>
      </c>
      <c r="C3" s="4" t="s">
        <v>2</v>
      </c>
      <c r="D3" s="4" t="s">
        <v>3</v>
      </c>
      <c r="E3" s="4" t="s">
        <v>4</v>
      </c>
    </row>
    <row r="4" spans="2:5" x14ac:dyDescent="0.25">
      <c r="B4" s="5"/>
      <c r="C4" s="68"/>
      <c r="D4" s="5"/>
      <c r="E4" s="69"/>
    </row>
    <row r="5" spans="2:5" x14ac:dyDescent="0.25">
      <c r="B5" s="5"/>
      <c r="C5" s="5"/>
      <c r="D5" s="5"/>
      <c r="E5" s="5"/>
    </row>
    <row r="6" spans="2:5" x14ac:dyDescent="0.25">
      <c r="B6" s="5"/>
      <c r="C6" s="5"/>
      <c r="D6" s="5"/>
      <c r="E6" s="5"/>
    </row>
    <row r="7" spans="2:5" x14ac:dyDescent="0.25">
      <c r="B7" s="5"/>
      <c r="C7" s="5"/>
      <c r="D7" s="5"/>
      <c r="E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G104"/>
  <sheetViews>
    <sheetView showGridLines="0" tabSelected="1" zoomScaleNormal="100" workbookViewId="0">
      <pane ySplit="1" topLeftCell="A2" activePane="bottomLeft" state="frozen"/>
      <selection pane="bottomLeft" activeCell="AB22" sqref="AB22"/>
    </sheetView>
  </sheetViews>
  <sheetFormatPr defaultColWidth="3" defaultRowHeight="15" x14ac:dyDescent="0.25"/>
  <cols>
    <col min="13" max="13" width="7" customWidth="1"/>
    <col min="16" max="18" width="3.140625" customWidth="1"/>
  </cols>
  <sheetData>
    <row r="1" spans="2:57" s="3" customFormat="1" ht="38.25" customHeight="1" x14ac:dyDescent="0.25">
      <c r="B1" s="2" t="s">
        <v>98</v>
      </c>
    </row>
    <row r="2" spans="2:5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57" x14ac:dyDescent="0.25">
      <c r="B3" s="33" t="s">
        <v>12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</row>
    <row r="4" spans="2:5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64"/>
      <c r="AC4" s="64"/>
      <c r="AD4" s="64"/>
      <c r="AE4" s="64"/>
      <c r="AF4" s="64"/>
      <c r="AG4" s="64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</row>
    <row r="5" spans="2:57" x14ac:dyDescent="0.25">
      <c r="B5" s="14" t="s">
        <v>8</v>
      </c>
      <c r="C5" s="15"/>
      <c r="D5" s="15"/>
      <c r="E5" s="15"/>
      <c r="F5" s="15"/>
      <c r="G5" s="15"/>
      <c r="H5" s="15"/>
      <c r="I5" s="15"/>
      <c r="J5" s="15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"/>
      <c r="AC5" s="1"/>
      <c r="AD5" s="1"/>
      <c r="AE5" s="1"/>
      <c r="AF5" s="1"/>
      <c r="AG5" s="1"/>
    </row>
    <row r="6" spans="2:57" x14ac:dyDescent="0.25">
      <c r="B6" s="17"/>
      <c r="C6" s="17"/>
      <c r="D6" s="17"/>
      <c r="E6" s="17"/>
      <c r="F6" s="17"/>
      <c r="G6" s="17"/>
      <c r="H6" s="17"/>
      <c r="I6" s="17"/>
      <c r="J6" s="17"/>
      <c r="K6" s="18"/>
      <c r="L6" s="18"/>
      <c r="M6" s="17"/>
      <c r="N6" s="17"/>
      <c r="O6" s="17"/>
      <c r="P6" s="18"/>
      <c r="Q6" s="18"/>
      <c r="R6" s="18"/>
      <c r="S6" s="17"/>
      <c r="T6" s="19"/>
      <c r="U6" s="19"/>
      <c r="V6" s="19"/>
      <c r="W6" s="19"/>
      <c r="X6" s="19"/>
      <c r="Y6" s="19"/>
      <c r="Z6" s="19"/>
      <c r="AB6" s="52"/>
      <c r="AC6" s="53"/>
      <c r="AD6" s="53"/>
      <c r="AE6" s="53"/>
      <c r="AF6" s="53"/>
      <c r="AG6" s="53"/>
      <c r="AH6" s="53"/>
      <c r="AI6" s="53"/>
      <c r="AJ6" s="53"/>
      <c r="AK6" s="53"/>
      <c r="AL6" s="54" t="s">
        <v>53</v>
      </c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5"/>
      <c r="BA6" s="55"/>
      <c r="BB6" s="53"/>
      <c r="BC6" s="53"/>
      <c r="BD6" s="53"/>
      <c r="BE6" s="56"/>
    </row>
    <row r="7" spans="2:57" x14ac:dyDescent="0.25">
      <c r="B7" s="25" t="s">
        <v>9</v>
      </c>
      <c r="C7" s="25"/>
      <c r="D7" s="25"/>
      <c r="E7" s="25"/>
      <c r="F7" s="25"/>
      <c r="G7" s="17"/>
      <c r="H7" s="17"/>
      <c r="I7" s="17"/>
      <c r="J7" s="17"/>
      <c r="K7" s="20" t="s">
        <v>10</v>
      </c>
      <c r="L7" s="76">
        <v>200</v>
      </c>
      <c r="M7" s="77"/>
      <c r="N7" s="77"/>
      <c r="O7" s="77"/>
      <c r="P7" s="78"/>
      <c r="Q7" s="18"/>
      <c r="R7" s="18"/>
      <c r="S7" s="17"/>
      <c r="T7" s="19"/>
      <c r="U7" s="17"/>
      <c r="V7" s="21"/>
      <c r="W7" s="21"/>
      <c r="X7" s="21"/>
      <c r="Y7" s="21"/>
      <c r="Z7" s="21"/>
      <c r="AB7" s="57"/>
      <c r="AC7" s="19"/>
      <c r="AD7" s="19"/>
      <c r="AE7" s="29"/>
      <c r="AF7" s="29"/>
      <c r="AG7" s="27"/>
      <c r="AH7" s="27"/>
      <c r="AI7" s="27"/>
      <c r="AJ7" s="45"/>
      <c r="AK7" s="29"/>
      <c r="AL7" s="29"/>
      <c r="AM7" s="29"/>
      <c r="AN7" s="29"/>
      <c r="AO7" s="27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45"/>
      <c r="BA7" s="45"/>
      <c r="BB7" s="45"/>
      <c r="BC7" s="45"/>
      <c r="BD7" s="45"/>
      <c r="BE7" s="58"/>
    </row>
    <row r="8" spans="2:57" x14ac:dyDescent="0.25">
      <c r="B8" s="22"/>
      <c r="C8" s="22"/>
      <c r="D8" s="22"/>
      <c r="E8" s="22"/>
      <c r="F8" s="22"/>
      <c r="G8" s="17"/>
      <c r="H8" s="17"/>
      <c r="I8" s="17"/>
      <c r="J8" s="17"/>
      <c r="K8" s="18"/>
      <c r="L8" s="18"/>
      <c r="M8" s="17"/>
      <c r="N8" s="17"/>
      <c r="O8" s="17"/>
      <c r="P8" s="18"/>
      <c r="Q8" s="18"/>
      <c r="R8" s="18"/>
      <c r="S8" s="17"/>
      <c r="T8" s="19"/>
      <c r="U8" s="21"/>
      <c r="V8" s="21"/>
      <c r="W8" s="21"/>
      <c r="X8" s="21"/>
      <c r="Y8" s="21"/>
      <c r="Z8" s="21"/>
      <c r="AB8" s="59"/>
      <c r="AC8" s="28"/>
      <c r="AD8" s="19"/>
      <c r="AE8" s="19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45"/>
      <c r="BA8" s="45"/>
      <c r="BB8" s="45"/>
      <c r="BC8" s="45"/>
      <c r="BD8" s="45"/>
      <c r="BE8" s="58"/>
    </row>
    <row r="9" spans="2:57" x14ac:dyDescent="0.25">
      <c r="B9" s="23" t="s">
        <v>11</v>
      </c>
      <c r="C9" s="22"/>
      <c r="D9" s="22"/>
      <c r="E9" s="22"/>
      <c r="F9" s="22"/>
      <c r="G9" s="17"/>
      <c r="H9" s="17"/>
      <c r="I9" s="17"/>
      <c r="J9" s="24"/>
      <c r="K9" s="20" t="s">
        <v>10</v>
      </c>
      <c r="L9" s="76">
        <v>2</v>
      </c>
      <c r="M9" s="77"/>
      <c r="N9" s="77"/>
      <c r="O9" s="77"/>
      <c r="P9" s="78"/>
      <c r="Q9" s="18"/>
      <c r="R9" s="18"/>
      <c r="S9" s="17"/>
      <c r="T9" s="19"/>
      <c r="U9" s="17"/>
      <c r="V9" s="17"/>
      <c r="W9" s="17"/>
      <c r="X9" s="17"/>
      <c r="Y9" s="17"/>
      <c r="Z9" s="17"/>
      <c r="AB9" s="59"/>
      <c r="AC9" s="50"/>
      <c r="AD9" s="19"/>
      <c r="AE9" s="19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45"/>
      <c r="BA9" s="45"/>
      <c r="BB9" s="45"/>
      <c r="BC9" s="45"/>
      <c r="BD9" s="45"/>
      <c r="BE9" s="58"/>
    </row>
    <row r="10" spans="2:57" x14ac:dyDescent="0.25">
      <c r="B10" s="22"/>
      <c r="C10" s="22"/>
      <c r="D10" s="22"/>
      <c r="E10" s="22"/>
      <c r="F10" s="22"/>
      <c r="G10" s="17"/>
      <c r="H10" s="17"/>
      <c r="I10" s="17"/>
      <c r="J10" s="17"/>
      <c r="K10" s="18"/>
      <c r="L10" s="18"/>
      <c r="M10" s="17"/>
      <c r="N10" s="17"/>
      <c r="O10" s="17"/>
      <c r="P10" s="18"/>
      <c r="Q10" s="18"/>
      <c r="R10" s="18"/>
      <c r="S10" s="17"/>
      <c r="AB10" s="60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45"/>
      <c r="BA10" s="45"/>
      <c r="BB10" s="45"/>
      <c r="BC10" s="45"/>
      <c r="BD10" s="45"/>
      <c r="BE10" s="58"/>
    </row>
    <row r="11" spans="2:57" x14ac:dyDescent="0.25">
      <c r="B11" s="23" t="s">
        <v>47</v>
      </c>
      <c r="C11" s="22"/>
      <c r="D11" s="22"/>
      <c r="E11" s="22"/>
      <c r="F11" s="22"/>
      <c r="G11" s="17"/>
      <c r="H11" s="17"/>
      <c r="I11" s="17"/>
      <c r="J11" s="24"/>
      <c r="K11" s="20" t="s">
        <v>10</v>
      </c>
      <c r="L11" s="76">
        <v>1</v>
      </c>
      <c r="M11" s="77"/>
      <c r="N11" s="77"/>
      <c r="O11" s="77"/>
      <c r="P11" s="78"/>
      <c r="Q11" s="18"/>
      <c r="R11" s="18"/>
      <c r="S11" s="17"/>
      <c r="AB11" s="61"/>
      <c r="AC11" s="45"/>
      <c r="AD11" s="45"/>
      <c r="AE11" s="45"/>
      <c r="AF11" s="45"/>
      <c r="AG11" s="45"/>
      <c r="AH11" s="45"/>
      <c r="AI11" s="45"/>
      <c r="AJ11" s="45"/>
      <c r="AK11" s="45"/>
      <c r="AL11" s="51"/>
      <c r="AM11" s="45"/>
      <c r="AN11" s="28"/>
      <c r="AO11" s="28"/>
      <c r="AP11" s="28"/>
      <c r="AQ11" s="45"/>
      <c r="AR11" s="45"/>
      <c r="AS11" s="45"/>
      <c r="AT11" s="45"/>
      <c r="AU11" s="45"/>
      <c r="AV11" s="45"/>
      <c r="AW11" s="45"/>
      <c r="AX11" s="28"/>
      <c r="AY11" s="28"/>
      <c r="AZ11" s="45"/>
      <c r="BA11" s="45"/>
      <c r="BB11" s="45"/>
      <c r="BC11" s="45"/>
      <c r="BD11" s="45"/>
      <c r="BE11" s="58"/>
    </row>
    <row r="12" spans="2:57" x14ac:dyDescent="0.25">
      <c r="B12" s="22"/>
      <c r="C12" s="22"/>
      <c r="D12" s="22"/>
      <c r="E12" s="22"/>
      <c r="F12" s="22"/>
      <c r="G12" s="17"/>
      <c r="H12" s="17"/>
      <c r="I12" s="17"/>
      <c r="J12" s="17"/>
      <c r="K12" s="18"/>
      <c r="L12" s="18"/>
      <c r="M12" s="17"/>
      <c r="N12" s="17"/>
      <c r="O12" s="17"/>
      <c r="P12" s="18"/>
      <c r="Q12" s="18"/>
      <c r="R12" s="18"/>
      <c r="S12" s="17"/>
      <c r="AB12" s="61"/>
      <c r="AC12" s="45"/>
      <c r="AD12" s="45"/>
      <c r="AE12" s="45"/>
      <c r="AF12" s="45"/>
      <c r="AG12" s="45"/>
      <c r="AH12" s="45"/>
      <c r="AI12" s="45"/>
      <c r="AJ12" s="45"/>
      <c r="AK12" s="45"/>
      <c r="AL12" s="28"/>
      <c r="AM12" s="45"/>
      <c r="AN12" s="28"/>
      <c r="AO12" s="28"/>
      <c r="AP12" s="28"/>
      <c r="AQ12" s="45"/>
      <c r="AR12" s="45"/>
      <c r="AS12" s="45"/>
      <c r="AT12" s="45"/>
      <c r="AU12" s="45"/>
      <c r="AV12" s="45"/>
      <c r="AW12" s="45"/>
      <c r="AX12" s="45"/>
      <c r="AY12" s="28"/>
      <c r="AZ12" s="81" t="s">
        <v>55</v>
      </c>
      <c r="BA12" s="81"/>
      <c r="BB12" s="81"/>
      <c r="BC12" s="81"/>
      <c r="BD12" s="81"/>
      <c r="BE12" s="58"/>
    </row>
    <row r="13" spans="2:57" x14ac:dyDescent="0.25">
      <c r="B13" s="14" t="s">
        <v>69</v>
      </c>
      <c r="C13" s="15"/>
      <c r="D13" s="15"/>
      <c r="E13" s="15"/>
      <c r="F13" s="15"/>
      <c r="G13" s="15"/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26"/>
      <c r="T13" s="26"/>
      <c r="U13" s="26"/>
      <c r="V13" s="26"/>
      <c r="W13" s="26"/>
      <c r="X13" s="26"/>
      <c r="Y13" s="26"/>
      <c r="Z13" s="26"/>
      <c r="AA13" s="26"/>
      <c r="AB13" s="61"/>
      <c r="AC13" s="45"/>
      <c r="AD13" s="45"/>
      <c r="AE13" s="45"/>
      <c r="AF13" s="45"/>
      <c r="AG13" s="45"/>
      <c r="AH13" s="45"/>
      <c r="AI13" s="45"/>
      <c r="AJ13" s="45"/>
      <c r="AK13" s="45"/>
      <c r="AL13" s="28"/>
      <c r="AM13" s="45"/>
      <c r="AN13" s="28"/>
      <c r="AO13" s="28"/>
      <c r="AP13" s="28"/>
      <c r="AQ13" s="45"/>
      <c r="AR13" s="45"/>
      <c r="AS13" s="45"/>
      <c r="AT13" s="45"/>
      <c r="AU13" s="45"/>
      <c r="AV13" s="45"/>
      <c r="AW13" s="45"/>
      <c r="AX13" s="45"/>
      <c r="AY13" s="28"/>
      <c r="AZ13" s="80">
        <f>AJ38+AJ51+AJ61+AJ76</f>
        <v>29</v>
      </c>
      <c r="BA13" s="80"/>
      <c r="BB13" s="80"/>
      <c r="BC13" s="80"/>
      <c r="BD13" s="80"/>
      <c r="BE13" s="58"/>
    </row>
    <row r="14" spans="2:57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9"/>
      <c r="L14" s="29"/>
      <c r="M14" s="29"/>
      <c r="N14" s="29"/>
      <c r="O14" s="29"/>
      <c r="P14" s="29"/>
      <c r="Q14" s="29"/>
      <c r="R14" s="29"/>
      <c r="S14" s="19"/>
      <c r="T14" s="19"/>
      <c r="U14" s="19"/>
      <c r="V14" s="19"/>
      <c r="W14" s="19"/>
      <c r="X14" s="19"/>
      <c r="Y14" s="19"/>
      <c r="Z14" s="19"/>
      <c r="AB14" s="57"/>
      <c r="AC14" s="45"/>
      <c r="AD14" s="45"/>
      <c r="AE14" s="45"/>
      <c r="AF14" s="45"/>
      <c r="AG14" s="45"/>
      <c r="AH14" s="45"/>
      <c r="AI14" s="45"/>
      <c r="AJ14" s="45"/>
      <c r="AK14" s="45"/>
      <c r="AL14" s="28"/>
      <c r="AM14" s="45"/>
      <c r="AN14" s="28"/>
      <c r="AO14" s="28"/>
      <c r="AP14" s="28"/>
      <c r="AQ14" s="45"/>
      <c r="AR14" s="45"/>
      <c r="AS14" s="45"/>
      <c r="AT14" s="45"/>
      <c r="AU14" s="45"/>
      <c r="AV14" s="45"/>
      <c r="AW14" s="45"/>
      <c r="AX14" s="45"/>
      <c r="AY14" s="28"/>
      <c r="AZ14" s="45"/>
      <c r="BA14" s="45"/>
      <c r="BB14" s="45"/>
      <c r="BC14" s="45"/>
      <c r="BD14" s="45"/>
      <c r="BE14" s="58"/>
    </row>
    <row r="15" spans="2:57" x14ac:dyDescent="0.25">
      <c r="B15" s="25" t="s">
        <v>86</v>
      </c>
      <c r="C15" s="25"/>
      <c r="D15" s="25"/>
      <c r="E15" s="25"/>
      <c r="F15" s="25"/>
      <c r="G15" s="17"/>
      <c r="H15" s="17"/>
      <c r="I15" s="17"/>
      <c r="J15" s="17"/>
      <c r="K15" s="20" t="s">
        <v>10</v>
      </c>
      <c r="L15" s="76">
        <v>4</v>
      </c>
      <c r="M15" s="77"/>
      <c r="N15" s="77"/>
      <c r="O15" s="77"/>
      <c r="P15" s="78"/>
      <c r="Q15" s="18"/>
      <c r="R15" s="18"/>
      <c r="S15" s="17"/>
      <c r="T15" s="19"/>
      <c r="U15" s="17"/>
      <c r="V15" s="21"/>
      <c r="W15" s="21"/>
      <c r="X15" s="21"/>
      <c r="Y15" s="21"/>
      <c r="Z15" s="21"/>
      <c r="AB15" s="57"/>
      <c r="AC15" s="45"/>
      <c r="AD15" s="45"/>
      <c r="AE15" s="45"/>
      <c r="AF15" s="45"/>
      <c r="AG15" s="45"/>
      <c r="AH15" s="45"/>
      <c r="AI15" s="45"/>
      <c r="AJ15" s="45"/>
      <c r="AK15" s="45"/>
      <c r="AL15" s="28"/>
      <c r="AM15" s="45"/>
      <c r="AN15" s="19"/>
      <c r="AO15" s="19"/>
      <c r="AP15" s="19"/>
      <c r="AQ15" s="45"/>
      <c r="AR15" s="45"/>
      <c r="AS15" s="45"/>
      <c r="AT15" s="45"/>
      <c r="AU15" s="45"/>
      <c r="AV15" s="45"/>
      <c r="AW15" s="45"/>
      <c r="AX15" s="45"/>
      <c r="AY15" s="19"/>
      <c r="AZ15" s="45"/>
      <c r="BA15" s="45"/>
      <c r="BB15" s="45"/>
      <c r="BC15" s="45"/>
      <c r="BD15" s="45"/>
      <c r="BE15" s="58"/>
    </row>
    <row r="16" spans="2:57" x14ac:dyDescent="0.25">
      <c r="AB16" s="59"/>
      <c r="AC16" s="45"/>
      <c r="AD16" s="45"/>
      <c r="AE16" s="45"/>
      <c r="AF16" s="45"/>
      <c r="AG16" s="45"/>
      <c r="AH16" s="45"/>
      <c r="AI16" s="45"/>
      <c r="AJ16" s="45"/>
      <c r="AK16" s="45"/>
      <c r="AL16" s="19"/>
      <c r="AM16" s="45"/>
      <c r="AN16" s="19"/>
      <c r="AO16" s="19"/>
      <c r="AP16" s="19"/>
      <c r="AQ16" s="45"/>
      <c r="AR16" s="45"/>
      <c r="AS16" s="45"/>
      <c r="AT16" s="45"/>
      <c r="AU16" s="45"/>
      <c r="AV16" s="45"/>
      <c r="AW16" s="45"/>
      <c r="AX16" s="45"/>
      <c r="AY16" s="19"/>
      <c r="AZ16" s="45"/>
      <c r="BA16" s="45"/>
      <c r="BB16" s="45"/>
      <c r="BC16" s="45"/>
      <c r="BD16" s="45"/>
      <c r="BE16" s="58"/>
    </row>
    <row r="17" spans="2:57" x14ac:dyDescent="0.25">
      <c r="B17" s="14" t="s">
        <v>13</v>
      </c>
      <c r="C17" s="15"/>
      <c r="D17" s="15"/>
      <c r="E17" s="15"/>
      <c r="F17" s="15"/>
      <c r="G17" s="15"/>
      <c r="H17" s="15"/>
      <c r="I17" s="15"/>
      <c r="J17" s="15"/>
      <c r="K17" s="16"/>
      <c r="L17" s="16"/>
      <c r="M17" s="16"/>
      <c r="N17" s="16"/>
      <c r="O17" s="16"/>
      <c r="P17" s="16"/>
      <c r="Q17" s="16"/>
      <c r="R17" s="16"/>
      <c r="S17" s="26"/>
      <c r="T17" s="26"/>
      <c r="U17" s="26"/>
      <c r="V17" s="26"/>
      <c r="W17" s="26"/>
      <c r="X17" s="26"/>
      <c r="Y17" s="26"/>
      <c r="Z17" s="26"/>
      <c r="AA17" s="26"/>
      <c r="AB17" s="61"/>
      <c r="AC17" s="45"/>
      <c r="AD17" s="45"/>
      <c r="AE17" s="45"/>
      <c r="AF17" s="45"/>
      <c r="AG17" s="45"/>
      <c r="AH17" s="45"/>
      <c r="AI17" s="45"/>
      <c r="AJ17" s="45"/>
      <c r="AK17" s="45"/>
      <c r="AL17" s="19"/>
      <c r="AM17" s="28"/>
      <c r="AN17" s="28"/>
      <c r="AO17" s="28"/>
      <c r="AP17" s="28"/>
      <c r="AQ17" s="45"/>
      <c r="AR17" s="45"/>
      <c r="AS17" s="45"/>
      <c r="AT17" s="45"/>
      <c r="AU17" s="45"/>
      <c r="AV17" s="45"/>
      <c r="AW17" s="45"/>
      <c r="AX17" s="45"/>
      <c r="AY17" s="28"/>
      <c r="AZ17" s="45"/>
      <c r="BA17" s="45"/>
      <c r="BB17" s="45"/>
      <c r="BC17" s="45"/>
      <c r="BD17" s="45"/>
      <c r="BE17" s="58"/>
    </row>
    <row r="18" spans="2:57" x14ac:dyDescent="0.25">
      <c r="AB18" s="57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58"/>
    </row>
    <row r="19" spans="2:57" x14ac:dyDescent="0.25">
      <c r="B19" s="23" t="s">
        <v>56</v>
      </c>
      <c r="C19" s="22"/>
      <c r="D19" s="22"/>
      <c r="E19" s="22"/>
      <c r="F19" s="22"/>
      <c r="G19" s="17"/>
      <c r="H19" s="17"/>
      <c r="I19" s="17"/>
      <c r="J19" s="24"/>
      <c r="K19" s="20" t="s">
        <v>14</v>
      </c>
      <c r="L19" s="76" t="s">
        <v>97</v>
      </c>
      <c r="M19" s="77"/>
      <c r="N19" s="77"/>
      <c r="O19" s="77"/>
      <c r="P19" s="78"/>
      <c r="Q19" s="41">
        <f>IF(OR(L19="Configuration 1",L19="Custom"),2,IF(L19="Configuration 2",3,IF(L19="Configuration 3",4)))</f>
        <v>4</v>
      </c>
      <c r="AB19" s="61"/>
      <c r="AC19" s="45"/>
      <c r="AD19" s="45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45"/>
      <c r="BA19" s="45"/>
      <c r="BB19" s="45"/>
      <c r="BC19" s="45"/>
      <c r="BD19" s="45"/>
      <c r="BE19" s="58"/>
    </row>
    <row r="20" spans="2:57" x14ac:dyDescent="0.25">
      <c r="AB20" s="61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58"/>
    </row>
    <row r="21" spans="2:57" x14ac:dyDescent="0.25">
      <c r="AB21" s="6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63"/>
    </row>
    <row r="22" spans="2:57" x14ac:dyDescent="0.25">
      <c r="B22" s="33" t="s">
        <v>57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4" spans="2:57" x14ac:dyDescent="0.25">
      <c r="B24" s="14" t="s">
        <v>37</v>
      </c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</row>
    <row r="26" spans="2:57" x14ac:dyDescent="0.25">
      <c r="N26" s="83" t="s">
        <v>48</v>
      </c>
      <c r="O26" s="83"/>
      <c r="P26" s="83"/>
      <c r="Q26" s="83"/>
      <c r="R26" s="83"/>
      <c r="U26" s="82" t="s">
        <v>49</v>
      </c>
      <c r="V26" s="82"/>
      <c r="W26" s="82"/>
      <c r="X26" s="82"/>
      <c r="Y26" s="82"/>
      <c r="AA26" s="44"/>
      <c r="AB26" s="45"/>
      <c r="AD26" s="82" t="s">
        <v>73</v>
      </c>
      <c r="AE26" s="82"/>
      <c r="AF26" s="82"/>
      <c r="AG26" s="82"/>
      <c r="AH26" s="82"/>
      <c r="AJ26" s="82" t="s">
        <v>74</v>
      </c>
      <c r="AK26" s="82"/>
      <c r="AL26" s="82"/>
      <c r="AM26" s="82"/>
      <c r="AN26" s="82"/>
    </row>
    <row r="27" spans="2:57" x14ac:dyDescent="0.25">
      <c r="D27" s="23" t="s">
        <v>15</v>
      </c>
      <c r="N27" s="76" t="str">
        <f>VLOOKUP(D27,Configurations!$B$2:$E$31,$Q$19,FALSE)</f>
        <v>No</v>
      </c>
      <c r="O27" s="77"/>
      <c r="P27" s="77"/>
      <c r="Q27" s="77"/>
      <c r="R27" s="78"/>
      <c r="U27" s="76" t="s">
        <v>40</v>
      </c>
      <c r="V27" s="77"/>
      <c r="W27" s="77"/>
      <c r="X27" s="77"/>
      <c r="Y27" s="78"/>
      <c r="AA27" s="44"/>
      <c r="AB27" s="45"/>
      <c r="AD27" s="79" t="str">
        <f>IF(IF($L$19&lt;&gt;"Custom",N27,U27)="No","--",(ROUNDUP($L$7/450,0)+1))</f>
        <v>--</v>
      </c>
      <c r="AE27" s="79"/>
      <c r="AF27" s="79"/>
      <c r="AG27" s="79"/>
      <c r="AH27" s="79"/>
      <c r="AJ27" s="79" t="str">
        <f t="shared" ref="AJ27:AJ32" si="0">IF(IF($L$19&lt;&gt;"Custom",N27,U27)="No","--",AD27*$L$15)</f>
        <v>--</v>
      </c>
      <c r="AK27" s="79"/>
      <c r="AL27" s="79"/>
      <c r="AM27" s="79"/>
      <c r="AN27" s="79"/>
    </row>
    <row r="28" spans="2:57" x14ac:dyDescent="0.25">
      <c r="D28" s="23" t="s">
        <v>16</v>
      </c>
      <c r="N28" s="76" t="str">
        <f>VLOOKUP(D28,Configurations!$B$2:$E$31,$Q$19,FALSE)</f>
        <v>No</v>
      </c>
      <c r="O28" s="77"/>
      <c r="P28" s="77"/>
      <c r="Q28" s="77"/>
      <c r="R28" s="78"/>
      <c r="U28" s="76" t="s">
        <v>40</v>
      </c>
      <c r="V28" s="77"/>
      <c r="W28" s="77"/>
      <c r="X28" s="77"/>
      <c r="Y28" s="78"/>
      <c r="AA28" s="44"/>
      <c r="AB28" s="45"/>
      <c r="AD28" s="79" t="str">
        <f>IF(IF($L$19&lt;&gt;"Custom",N28,U28)="No","--",(ROUNDUP($L$7/400,0)+1))</f>
        <v>--</v>
      </c>
      <c r="AE28" s="79"/>
      <c r="AF28" s="79"/>
      <c r="AG28" s="79"/>
      <c r="AH28" s="79"/>
      <c r="AJ28" s="79" t="str">
        <f t="shared" si="0"/>
        <v>--</v>
      </c>
      <c r="AK28" s="79"/>
      <c r="AL28" s="79"/>
      <c r="AM28" s="79"/>
      <c r="AN28" s="79"/>
    </row>
    <row r="29" spans="2:57" x14ac:dyDescent="0.25">
      <c r="D29" s="23" t="s">
        <v>17</v>
      </c>
      <c r="N29" s="76" t="str">
        <f>VLOOKUP(D29,Configurations!$B$2:$E$31,$Q$19,FALSE)</f>
        <v>Yes</v>
      </c>
      <c r="O29" s="77"/>
      <c r="P29" s="77"/>
      <c r="Q29" s="77"/>
      <c r="R29" s="78"/>
      <c r="U29" s="76" t="s">
        <v>40</v>
      </c>
      <c r="V29" s="77"/>
      <c r="W29" s="77"/>
      <c r="X29" s="77"/>
      <c r="Y29" s="78"/>
      <c r="AA29" s="44"/>
      <c r="AB29" s="45"/>
      <c r="AD29" s="79">
        <f>IF(IF($L$19&lt;&gt;"Custom",N29,U29)="No","--",(ROUNDUP($L$7/300,0)+1))</f>
        <v>2</v>
      </c>
      <c r="AE29" s="79"/>
      <c r="AF29" s="79"/>
      <c r="AG29" s="79"/>
      <c r="AH29" s="79"/>
      <c r="AJ29" s="79">
        <f t="shared" si="0"/>
        <v>8</v>
      </c>
      <c r="AK29" s="79"/>
      <c r="AL29" s="79"/>
      <c r="AM29" s="79"/>
      <c r="AN29" s="79"/>
    </row>
    <row r="30" spans="2:57" x14ac:dyDescent="0.25">
      <c r="D30" s="23" t="s">
        <v>18</v>
      </c>
      <c r="N30" s="76" t="str">
        <f>VLOOKUP(D30,Configurations!$B$2:$E$31,$Q$19,FALSE)</f>
        <v>No</v>
      </c>
      <c r="O30" s="77"/>
      <c r="P30" s="77"/>
      <c r="Q30" s="77"/>
      <c r="R30" s="78"/>
      <c r="U30" s="76" t="s">
        <v>40</v>
      </c>
      <c r="V30" s="77"/>
      <c r="W30" s="77"/>
      <c r="X30" s="77"/>
      <c r="Y30" s="78"/>
      <c r="AA30" s="44"/>
      <c r="AB30" s="45"/>
      <c r="AD30" s="79" t="str">
        <f>IF(IF($L$19&lt;&gt;"Custom",N30,U30)="No","--",(ROUNDUP($L$7/250,0)+1))</f>
        <v>--</v>
      </c>
      <c r="AE30" s="79"/>
      <c r="AF30" s="79"/>
      <c r="AG30" s="79"/>
      <c r="AH30" s="79"/>
      <c r="AJ30" s="79" t="str">
        <f t="shared" si="0"/>
        <v>--</v>
      </c>
      <c r="AK30" s="79"/>
      <c r="AL30" s="79"/>
      <c r="AM30" s="79"/>
      <c r="AN30" s="79"/>
    </row>
    <row r="31" spans="2:57" x14ac:dyDescent="0.25">
      <c r="D31" s="23" t="s">
        <v>19</v>
      </c>
      <c r="N31" s="76" t="str">
        <f>VLOOKUP(D31,Configurations!$B$2:$E$31,$Q$19,FALSE)</f>
        <v>No</v>
      </c>
      <c r="O31" s="77"/>
      <c r="P31" s="77"/>
      <c r="Q31" s="77"/>
      <c r="R31" s="78"/>
      <c r="U31" s="76" t="s">
        <v>40</v>
      </c>
      <c r="V31" s="77"/>
      <c r="W31" s="77"/>
      <c r="X31" s="77"/>
      <c r="Y31" s="78"/>
      <c r="AA31" s="44"/>
      <c r="AB31" s="45"/>
      <c r="AD31" s="79" t="str">
        <f>IF(IF($L$19&lt;&gt;"Custom",N31,U31)="No","--",($L$9+1))</f>
        <v>--</v>
      </c>
      <c r="AE31" s="79"/>
      <c r="AF31" s="79"/>
      <c r="AG31" s="79"/>
      <c r="AH31" s="79"/>
      <c r="AJ31" s="79" t="str">
        <f t="shared" si="0"/>
        <v>--</v>
      </c>
      <c r="AK31" s="79"/>
      <c r="AL31" s="79"/>
      <c r="AM31" s="79"/>
      <c r="AN31" s="79"/>
    </row>
    <row r="32" spans="2:57" x14ac:dyDescent="0.25">
      <c r="D32" s="23" t="s">
        <v>20</v>
      </c>
      <c r="N32" s="76" t="str">
        <f>VLOOKUP(D32,Configurations!$B$2:$E$31,$Q$19,FALSE)</f>
        <v>No</v>
      </c>
      <c r="O32" s="77"/>
      <c r="P32" s="77"/>
      <c r="Q32" s="77"/>
      <c r="R32" s="78"/>
      <c r="U32" s="76" t="s">
        <v>40</v>
      </c>
      <c r="V32" s="77"/>
      <c r="W32" s="77"/>
      <c r="X32" s="77"/>
      <c r="Y32" s="78"/>
      <c r="AA32" s="44"/>
      <c r="AB32" s="45"/>
      <c r="AD32" s="79" t="str">
        <f>IF(IF($L$19&lt;&gt;"Custom",N32,U32)="No","--",(ROUNDUP($L$11/2,0)+1))</f>
        <v>--</v>
      </c>
      <c r="AE32" s="79"/>
      <c r="AF32" s="79"/>
      <c r="AG32" s="79"/>
      <c r="AH32" s="79"/>
      <c r="AJ32" s="79" t="str">
        <f t="shared" si="0"/>
        <v>--</v>
      </c>
      <c r="AK32" s="79"/>
      <c r="AL32" s="79"/>
      <c r="AM32" s="79"/>
      <c r="AN32" s="79"/>
    </row>
    <row r="33" spans="2:58" x14ac:dyDescent="0.25">
      <c r="D33" s="23" t="s">
        <v>90</v>
      </c>
      <c r="N33" s="76" t="str">
        <f>VLOOKUP(D33,Configurations!$B$2:$E$31,$Q$19,FALSE)</f>
        <v>No</v>
      </c>
      <c r="O33" s="77"/>
      <c r="P33" s="77"/>
      <c r="Q33" s="77"/>
      <c r="R33" s="78"/>
      <c r="U33" s="76" t="s">
        <v>40</v>
      </c>
      <c r="V33" s="77"/>
      <c r="W33" s="77"/>
      <c r="X33" s="77"/>
      <c r="Y33" s="78"/>
      <c r="AA33" s="44"/>
      <c r="AB33" s="45"/>
      <c r="AD33" s="79" t="str">
        <f>IF(IF($L$19&lt;&gt;"Custom",N33,U33)="No","--",(ROUNDUP($L$7/400,0)+1))</f>
        <v>--</v>
      </c>
      <c r="AE33" s="79"/>
      <c r="AF33" s="79"/>
      <c r="AG33" s="79"/>
      <c r="AH33" s="79"/>
      <c r="AJ33" s="79" t="str">
        <f t="shared" ref="AJ33" si="1">IF(IF($L$19&lt;&gt;"Custom",N33,U33)="No","--",AD33*$L$15)</f>
        <v>--</v>
      </c>
      <c r="AK33" s="79"/>
      <c r="AL33" s="79"/>
      <c r="AM33" s="79"/>
      <c r="AN33" s="79"/>
    </row>
    <row r="34" spans="2:58" x14ac:dyDescent="0.25">
      <c r="D34" s="23" t="s">
        <v>91</v>
      </c>
      <c r="N34" s="76" t="str">
        <f>VLOOKUP(D34,Configurations!$B$2:$E$31,$Q$19,FALSE)</f>
        <v>No</v>
      </c>
      <c r="O34" s="77"/>
      <c r="P34" s="77"/>
      <c r="Q34" s="77"/>
      <c r="R34" s="78"/>
      <c r="U34" s="76" t="s">
        <v>40</v>
      </c>
      <c r="V34" s="77"/>
      <c r="W34" s="77"/>
      <c r="X34" s="77"/>
      <c r="Y34" s="78"/>
      <c r="AA34" s="44"/>
      <c r="AB34" s="45"/>
      <c r="AD34" s="79" t="str">
        <f>IF(IF($L$19&lt;&gt;"Custom",N34,U34)="No","--",(ROUNDUP($L$7/800,0)+1))</f>
        <v>--</v>
      </c>
      <c r="AE34" s="79"/>
      <c r="AF34" s="79"/>
      <c r="AG34" s="79"/>
      <c r="AH34" s="79"/>
      <c r="AJ34" s="79" t="str">
        <f t="shared" ref="AJ34" si="2">IF(IF($L$19&lt;&gt;"Custom",N34,U34)="No","--",AD34*$L$15)</f>
        <v>--</v>
      </c>
      <c r="AK34" s="79"/>
      <c r="AL34" s="79"/>
      <c r="AM34" s="79"/>
      <c r="AN34" s="79"/>
    </row>
    <row r="35" spans="2:58" x14ac:dyDescent="0.25">
      <c r="D35" s="23" t="s">
        <v>92</v>
      </c>
      <c r="N35" s="76" t="str">
        <f>VLOOKUP(D35,Configurations!$B$2:$E$31,$Q$19,FALSE)</f>
        <v>No</v>
      </c>
      <c r="O35" s="77"/>
      <c r="P35" s="77"/>
      <c r="Q35" s="77"/>
      <c r="R35" s="78"/>
      <c r="U35" s="76" t="s">
        <v>40</v>
      </c>
      <c r="V35" s="77"/>
      <c r="W35" s="77"/>
      <c r="X35" s="77"/>
      <c r="Y35" s="78"/>
      <c r="AA35" s="44"/>
      <c r="AB35" s="45"/>
      <c r="AD35" s="79" t="str">
        <f>IF(IF($L$19&lt;&gt;"Custom",N35,U35)="No","--",(ROUNDUP($L$7/600,0)+1))</f>
        <v>--</v>
      </c>
      <c r="AE35" s="79"/>
      <c r="AF35" s="79"/>
      <c r="AG35" s="79"/>
      <c r="AH35" s="79"/>
      <c r="AJ35" s="79" t="str">
        <f t="shared" ref="AJ35" si="3">IF(IF($L$19&lt;&gt;"Custom",N35,U35)="No","--",AD35*$L$15)</f>
        <v>--</v>
      </c>
      <c r="AK35" s="79"/>
      <c r="AL35" s="79"/>
      <c r="AM35" s="79"/>
      <c r="AN35" s="79"/>
    </row>
    <row r="36" spans="2:58" x14ac:dyDescent="0.25">
      <c r="D36" s="23" t="s">
        <v>93</v>
      </c>
      <c r="N36" s="76" t="str">
        <f>VLOOKUP(D36,Configurations!$B$2:$E$31,$Q$19,FALSE)</f>
        <v>Yes</v>
      </c>
      <c r="O36" s="77"/>
      <c r="P36" s="77"/>
      <c r="Q36" s="77"/>
      <c r="R36" s="78"/>
      <c r="U36" s="76" t="s">
        <v>40</v>
      </c>
      <c r="V36" s="77"/>
      <c r="W36" s="77"/>
      <c r="X36" s="77"/>
      <c r="Y36" s="78"/>
      <c r="AA36" s="44"/>
      <c r="AB36" s="45"/>
      <c r="AD36" s="79">
        <f>IF(IF($L$19&lt;&gt;"Custom",N36,U36)="No","--",(ROUNDUP($L$7/450,0)+1))</f>
        <v>2</v>
      </c>
      <c r="AE36" s="79"/>
      <c r="AF36" s="79"/>
      <c r="AG36" s="79"/>
      <c r="AH36" s="79"/>
      <c r="AJ36" s="79">
        <f t="shared" ref="AJ36" si="4">IF(IF($L$19&lt;&gt;"Custom",N36,U36)="No","--",AD36*$L$15)</f>
        <v>8</v>
      </c>
      <c r="AK36" s="79"/>
      <c r="AL36" s="79"/>
      <c r="AM36" s="79"/>
      <c r="AN36" s="79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</row>
    <row r="37" spans="2:58" x14ac:dyDescent="0.25"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</row>
    <row r="38" spans="2:58" x14ac:dyDescent="0.25">
      <c r="AH38" s="23" t="s">
        <v>54</v>
      </c>
      <c r="AJ38" s="80">
        <f>SUM(AJ27:AN36)</f>
        <v>16</v>
      </c>
      <c r="AK38" s="80"/>
      <c r="AL38" s="80"/>
      <c r="AM38" s="80"/>
      <c r="AN38" s="80"/>
    </row>
    <row r="39" spans="2:58" x14ac:dyDescent="0.25">
      <c r="D39" s="23"/>
    </row>
    <row r="40" spans="2:58" x14ac:dyDescent="0.25">
      <c r="B40" s="14" t="s">
        <v>38</v>
      </c>
      <c r="C40" s="15"/>
      <c r="D40" s="15"/>
      <c r="E40" s="15"/>
      <c r="F40" s="15"/>
      <c r="G40" s="15"/>
      <c r="H40" s="15"/>
      <c r="I40" s="15"/>
      <c r="J40" s="15"/>
      <c r="K40" s="15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2:58" x14ac:dyDescent="0.25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2:58" x14ac:dyDescent="0.25">
      <c r="D42" s="23"/>
      <c r="N42" s="83" t="s">
        <v>48</v>
      </c>
      <c r="O42" s="83"/>
      <c r="P42" s="83"/>
      <c r="Q42" s="83"/>
      <c r="R42" s="83"/>
      <c r="U42" s="82" t="s">
        <v>49</v>
      </c>
      <c r="V42" s="82"/>
      <c r="W42" s="82"/>
      <c r="X42" s="82"/>
      <c r="Y42" s="82"/>
      <c r="AA42" s="44"/>
      <c r="AB42" s="42"/>
      <c r="AC42" s="42"/>
      <c r="AD42" s="82" t="s">
        <v>73</v>
      </c>
      <c r="AE42" s="82"/>
      <c r="AF42" s="82"/>
      <c r="AG42" s="82"/>
      <c r="AH42" s="82"/>
      <c r="AJ42" s="82" t="s">
        <v>74</v>
      </c>
      <c r="AK42" s="82"/>
      <c r="AL42" s="82"/>
      <c r="AM42" s="82"/>
      <c r="AN42" s="82"/>
    </row>
    <row r="43" spans="2:58" x14ac:dyDescent="0.25">
      <c r="D43" s="23" t="s">
        <v>21</v>
      </c>
      <c r="N43" s="76" t="str">
        <f>VLOOKUP(D43,Configurations!$B$2:$E$31,$Q$19,FALSE)</f>
        <v>No</v>
      </c>
      <c r="O43" s="77"/>
      <c r="P43" s="77"/>
      <c r="Q43" s="77"/>
      <c r="R43" s="78"/>
      <c r="U43" s="76" t="s">
        <v>40</v>
      </c>
      <c r="V43" s="77"/>
      <c r="W43" s="77"/>
      <c r="X43" s="77"/>
      <c r="Y43" s="78"/>
      <c r="AA43" s="44"/>
      <c r="AD43" s="79" t="str">
        <f>IF(IF($L$19&lt;&gt;"Custom",N43,U43)="No","--",(ROUNDUP($L$7/900,0)))</f>
        <v>--</v>
      </c>
      <c r="AE43" s="79"/>
      <c r="AF43" s="79"/>
      <c r="AG43" s="79"/>
      <c r="AH43" s="79"/>
      <c r="AJ43" s="79" t="str">
        <f>IF(IF($L$19&lt;&gt;"Custom",N43,U43)="No","--",AD43*$L$15)</f>
        <v>--</v>
      </c>
      <c r="AK43" s="79"/>
      <c r="AL43" s="79"/>
      <c r="AM43" s="79"/>
      <c r="AN43" s="79"/>
    </row>
    <row r="44" spans="2:58" x14ac:dyDescent="0.25">
      <c r="D44" s="23" t="s">
        <v>22</v>
      </c>
      <c r="N44" s="76" t="str">
        <f>VLOOKUP(D44,Configurations!$B$2:$E$31,$Q$19,FALSE)</f>
        <v>No</v>
      </c>
      <c r="O44" s="77"/>
      <c r="P44" s="77"/>
      <c r="Q44" s="77"/>
      <c r="R44" s="78"/>
      <c r="U44" s="76" t="s">
        <v>40</v>
      </c>
      <c r="V44" s="77"/>
      <c r="W44" s="77"/>
      <c r="X44" s="77"/>
      <c r="Y44" s="78"/>
      <c r="AA44" s="44"/>
      <c r="AD44" s="79" t="str">
        <f>IF(IF($L$19&lt;&gt;"Custom",N44,U44)="No","--",(ROUNDUP($L$7/900,0)))</f>
        <v>--</v>
      </c>
      <c r="AE44" s="79"/>
      <c r="AF44" s="79"/>
      <c r="AG44" s="79"/>
      <c r="AH44" s="79"/>
      <c r="AJ44" s="79" t="str">
        <f>IF(IF($L$19&lt;&gt;"Custom",N44,U44)="No","--",AD44*$L$15)</f>
        <v>--</v>
      </c>
      <c r="AK44" s="79"/>
      <c r="AL44" s="79"/>
      <c r="AM44" s="79"/>
      <c r="AN44" s="79"/>
    </row>
    <row r="45" spans="2:58" x14ac:dyDescent="0.25">
      <c r="D45" s="23" t="s">
        <v>23</v>
      </c>
      <c r="N45" s="76" t="str">
        <f>VLOOKUP(D45,Configurations!$B$2:$E$31,$Q$19,FALSE)</f>
        <v>No</v>
      </c>
      <c r="O45" s="77"/>
      <c r="P45" s="77"/>
      <c r="Q45" s="77"/>
      <c r="R45" s="78"/>
      <c r="U45" s="76" t="s">
        <v>40</v>
      </c>
      <c r="V45" s="77"/>
      <c r="W45" s="77"/>
      <c r="X45" s="77"/>
      <c r="Y45" s="78"/>
      <c r="AA45" s="44"/>
      <c r="AD45" s="79" t="str">
        <f>IF(IF($L$19&lt;&gt;"Custom",N45,U45)="No","--",(ROUNDUP($L$11/6,0)))</f>
        <v>--</v>
      </c>
      <c r="AE45" s="79"/>
      <c r="AF45" s="79"/>
      <c r="AG45" s="79"/>
      <c r="AH45" s="79"/>
      <c r="AJ45" s="79" t="str">
        <f>IF(IF($L$19&lt;&gt;"Custom",N45,U45)="No","--",AD45*$L$15)</f>
        <v>--</v>
      </c>
      <c r="AK45" s="79"/>
      <c r="AL45" s="79"/>
      <c r="AM45" s="79"/>
      <c r="AN45" s="79"/>
    </row>
    <row r="46" spans="2:58" x14ac:dyDescent="0.25">
      <c r="D46" s="23" t="s">
        <v>24</v>
      </c>
      <c r="N46" s="76" t="str">
        <f>VLOOKUP(D46,Configurations!$B$2:$E$31,$Q$19,FALSE)</f>
        <v>No</v>
      </c>
      <c r="O46" s="77"/>
      <c r="P46" s="77"/>
      <c r="Q46" s="77"/>
      <c r="R46" s="78"/>
      <c r="U46" s="76" t="s">
        <v>40</v>
      </c>
      <c r="V46" s="77"/>
      <c r="W46" s="77"/>
      <c r="X46" s="77"/>
      <c r="Y46" s="78"/>
      <c r="AA46" s="44"/>
      <c r="AD46" s="79" t="str">
        <f>IF(IF($L$19&lt;&gt;"Custom",N46,U46)="No","--",(ROUNDUP($L$7/750,0)))</f>
        <v>--</v>
      </c>
      <c r="AE46" s="79"/>
      <c r="AF46" s="79"/>
      <c r="AG46" s="79"/>
      <c r="AH46" s="79"/>
      <c r="AJ46" s="79" t="str">
        <f t="shared" ref="AJ46:AJ47" si="5">IF(IF($L$19&lt;&gt;"Custom",N46,U46)="No","--",AD46*$L$15)</f>
        <v>--</v>
      </c>
      <c r="AK46" s="79"/>
      <c r="AL46" s="79"/>
      <c r="AM46" s="79"/>
      <c r="AN46" s="79"/>
    </row>
    <row r="47" spans="2:58" x14ac:dyDescent="0.25">
      <c r="D47" s="23" t="s">
        <v>25</v>
      </c>
      <c r="N47" s="76" t="str">
        <f>VLOOKUP(D47,Configurations!$B$2:$E$31,$Q$19,FALSE)</f>
        <v>Yes</v>
      </c>
      <c r="O47" s="77"/>
      <c r="P47" s="77"/>
      <c r="Q47" s="77"/>
      <c r="R47" s="78"/>
      <c r="U47" s="76" t="s">
        <v>40</v>
      </c>
      <c r="V47" s="77"/>
      <c r="W47" s="77"/>
      <c r="X47" s="77"/>
      <c r="Y47" s="78"/>
      <c r="AA47" s="44"/>
      <c r="AD47" s="79">
        <f>IF(IF($L$19&lt;&gt;"Custom",N47,U47)="No","--",(ROUNDUP($L$7/600,0)))</f>
        <v>1</v>
      </c>
      <c r="AE47" s="79"/>
      <c r="AF47" s="79"/>
      <c r="AG47" s="79"/>
      <c r="AH47" s="79"/>
      <c r="AJ47" s="79">
        <f t="shared" si="5"/>
        <v>4</v>
      </c>
      <c r="AK47" s="79"/>
      <c r="AL47" s="79"/>
      <c r="AM47" s="79"/>
      <c r="AN47" s="79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</row>
    <row r="48" spans="2:58" x14ac:dyDescent="0.25">
      <c r="D48" s="23" t="s">
        <v>96</v>
      </c>
      <c r="N48" s="76" t="str">
        <f>VLOOKUP(D48,Configurations!$B$2:$E$31,$Q$19,FALSE)</f>
        <v>No</v>
      </c>
      <c r="O48" s="77"/>
      <c r="P48" s="77"/>
      <c r="Q48" s="77"/>
      <c r="R48" s="78"/>
      <c r="U48" s="76" t="s">
        <v>40</v>
      </c>
      <c r="V48" s="77"/>
      <c r="W48" s="77"/>
      <c r="X48" s="77"/>
      <c r="Y48" s="78"/>
      <c r="AA48" s="44"/>
      <c r="AD48" s="79" t="str">
        <f>IF(IF($L$19&lt;&gt;"Custom",N48,U48)="No","--",2)</f>
        <v>--</v>
      </c>
      <c r="AE48" s="79"/>
      <c r="AF48" s="79"/>
      <c r="AG48" s="79"/>
      <c r="AH48" s="79"/>
      <c r="AJ48" s="79" t="str">
        <f t="shared" ref="AJ48" si="6">IF(IF($L$19&lt;&gt;"Custom",N48,U48)="No","--",AD48*$L$15)</f>
        <v>--</v>
      </c>
      <c r="AK48" s="79"/>
      <c r="AL48" s="79"/>
      <c r="AM48" s="79"/>
      <c r="AN48" s="7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</row>
    <row r="49" spans="2:59" x14ac:dyDescent="0.25">
      <c r="D49" s="23" t="s">
        <v>94</v>
      </c>
      <c r="N49" s="76" t="str">
        <f>VLOOKUP(D49,Configurations!$B$2:$E$31,$Q$19,FALSE)</f>
        <v>No</v>
      </c>
      <c r="O49" s="77"/>
      <c r="P49" s="77"/>
      <c r="Q49" s="77"/>
      <c r="R49" s="78"/>
      <c r="U49" s="76" t="s">
        <v>40</v>
      </c>
      <c r="V49" s="77"/>
      <c r="W49" s="77"/>
      <c r="X49" s="77"/>
      <c r="Y49" s="78"/>
      <c r="AA49" s="44"/>
      <c r="AD49" s="79" t="str">
        <f>IF(IF($L$19&lt;&gt;"Custom",N49,U49)="No","--",2)</f>
        <v>--</v>
      </c>
      <c r="AE49" s="79"/>
      <c r="AF49" s="79"/>
      <c r="AG49" s="79"/>
      <c r="AH49" s="79"/>
      <c r="AJ49" s="79" t="str">
        <f t="shared" ref="AJ49" si="7">IF(IF($L$19&lt;&gt;"Custom",N49,U49)="No","--",AD49*$L$15)</f>
        <v>--</v>
      </c>
      <c r="AK49" s="79"/>
      <c r="AL49" s="79"/>
      <c r="AM49" s="79"/>
      <c r="AN49" s="7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G49" s="29"/>
    </row>
    <row r="50" spans="2:59" x14ac:dyDescent="0.25">
      <c r="D50" s="23"/>
    </row>
    <row r="51" spans="2:59" x14ac:dyDescent="0.25">
      <c r="D51" s="23"/>
      <c r="AH51" s="23" t="s">
        <v>54</v>
      </c>
      <c r="AJ51" s="80">
        <f>SUM(AJ43:AN49)</f>
        <v>4</v>
      </c>
      <c r="AK51" s="80"/>
      <c r="AL51" s="80"/>
      <c r="AM51" s="80"/>
      <c r="AN51" s="80"/>
    </row>
    <row r="52" spans="2:59" x14ac:dyDescent="0.25">
      <c r="D52" s="23"/>
    </row>
    <row r="53" spans="2:59" x14ac:dyDescent="0.25">
      <c r="B53" s="14" t="s">
        <v>70</v>
      </c>
      <c r="C53" s="15"/>
      <c r="D53" s="15"/>
      <c r="E53" s="15"/>
      <c r="F53" s="15"/>
      <c r="G53" s="15"/>
      <c r="H53" s="15"/>
      <c r="I53" s="15"/>
      <c r="J53" s="15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2:59" x14ac:dyDescent="0.25"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2:59" x14ac:dyDescent="0.25">
      <c r="B55" s="27"/>
      <c r="C55" s="28"/>
      <c r="D55" s="28"/>
      <c r="E55" s="28"/>
      <c r="F55" s="28"/>
      <c r="G55" s="28"/>
      <c r="H55" s="28"/>
      <c r="I55" s="28"/>
      <c r="J55" s="28"/>
      <c r="K55" s="28"/>
      <c r="L55" s="29"/>
      <c r="M55" s="29"/>
      <c r="N55" s="83" t="s">
        <v>48</v>
      </c>
      <c r="O55" s="83"/>
      <c r="P55" s="83"/>
      <c r="Q55" s="83"/>
      <c r="R55" s="83"/>
      <c r="U55" s="82" t="s">
        <v>49</v>
      </c>
      <c r="V55" s="82"/>
      <c r="W55" s="82"/>
      <c r="X55" s="82"/>
      <c r="Y55" s="82"/>
      <c r="Z55" s="46"/>
      <c r="AA55" s="47"/>
      <c r="AB55" s="43"/>
      <c r="AC55" s="43"/>
      <c r="AD55" s="82" t="s">
        <v>73</v>
      </c>
      <c r="AE55" s="82"/>
      <c r="AF55" s="82"/>
      <c r="AG55" s="82"/>
      <c r="AH55" s="82"/>
      <c r="AJ55" s="82" t="s">
        <v>74</v>
      </c>
      <c r="AK55" s="82"/>
      <c r="AL55" s="82"/>
      <c r="AM55" s="82"/>
      <c r="AN55" s="82"/>
    </row>
    <row r="56" spans="2:59" x14ac:dyDescent="0.25">
      <c r="D56" s="23" t="s">
        <v>26</v>
      </c>
      <c r="N56" s="76" t="str">
        <f>VLOOKUP(D56,Configurations!$B$2:$E$31,$Q$19,FALSE)</f>
        <v>No</v>
      </c>
      <c r="O56" s="77"/>
      <c r="P56" s="77"/>
      <c r="Q56" s="77"/>
      <c r="R56" s="78"/>
      <c r="U56" s="76" t="s">
        <v>40</v>
      </c>
      <c r="V56" s="77"/>
      <c r="W56" s="77"/>
      <c r="X56" s="77"/>
      <c r="Y56" s="78"/>
      <c r="AA56" s="44"/>
      <c r="AD56" s="79" t="str">
        <f>IF(IF($L$19&lt;&gt;"Custom",N56,U56)="No","--",(ROUNDUP($L$7/1000,0)))</f>
        <v>--</v>
      </c>
      <c r="AE56" s="79"/>
      <c r="AF56" s="79"/>
      <c r="AG56" s="79"/>
      <c r="AH56" s="79"/>
      <c r="AJ56" s="79" t="str">
        <f t="shared" ref="AJ56:AJ58" si="8">IF(IF($L$19&lt;&gt;"Custom",N56,U56)="No","--",AD56*$L$15)</f>
        <v>--</v>
      </c>
      <c r="AK56" s="79"/>
      <c r="AL56" s="79"/>
      <c r="AM56" s="79"/>
      <c r="AN56" s="79"/>
    </row>
    <row r="57" spans="2:59" x14ac:dyDescent="0.25">
      <c r="D57" s="23" t="s">
        <v>46</v>
      </c>
      <c r="N57" s="76" t="str">
        <f>VLOOKUP(D57,Configurations!$B$2:$E$31,$Q$19,FALSE)</f>
        <v>No</v>
      </c>
      <c r="O57" s="77"/>
      <c r="P57" s="77"/>
      <c r="Q57" s="77"/>
      <c r="R57" s="78"/>
      <c r="U57" s="76" t="s">
        <v>40</v>
      </c>
      <c r="V57" s="77"/>
      <c r="W57" s="77"/>
      <c r="X57" s="77"/>
      <c r="Y57" s="78"/>
      <c r="AA57" s="44"/>
      <c r="AD57" s="79" t="str">
        <f>IF(IF($L$19&lt;&gt;"Custom",N57,U57)="No","--",(ROUNDUP($L$7/1000,0)))</f>
        <v>--</v>
      </c>
      <c r="AE57" s="79"/>
      <c r="AF57" s="79"/>
      <c r="AG57" s="79"/>
      <c r="AH57" s="79"/>
      <c r="AJ57" s="79" t="str">
        <f t="shared" si="8"/>
        <v>--</v>
      </c>
      <c r="AK57" s="79"/>
      <c r="AL57" s="79"/>
      <c r="AM57" s="79"/>
      <c r="AN57" s="79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</row>
    <row r="58" spans="2:59" x14ac:dyDescent="0.25">
      <c r="D58" s="23" t="s">
        <v>27</v>
      </c>
      <c r="N58" s="76" t="str">
        <f>VLOOKUP(D58,Configurations!$B$2:$E$31,$Q$19,FALSE)</f>
        <v>No</v>
      </c>
      <c r="O58" s="77"/>
      <c r="P58" s="77"/>
      <c r="Q58" s="77"/>
      <c r="R58" s="78"/>
      <c r="U58" s="76" t="s">
        <v>40</v>
      </c>
      <c r="V58" s="77"/>
      <c r="W58" s="77"/>
      <c r="X58" s="77"/>
      <c r="Y58" s="78"/>
      <c r="AA58" s="44"/>
      <c r="AD58" s="79" t="str">
        <f>IF(IF($L$19&lt;&gt;"Custom",N58,U58)="No","--",1)</f>
        <v>--</v>
      </c>
      <c r="AE58" s="79"/>
      <c r="AF58" s="79"/>
      <c r="AG58" s="79"/>
      <c r="AH58" s="79"/>
      <c r="AJ58" s="79" t="str">
        <f t="shared" si="8"/>
        <v>--</v>
      </c>
      <c r="AK58" s="79"/>
      <c r="AL58" s="79"/>
      <c r="AM58" s="79"/>
      <c r="AN58" s="7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</row>
    <row r="59" spans="2:59" x14ac:dyDescent="0.25">
      <c r="D59" s="23" t="s">
        <v>28</v>
      </c>
      <c r="N59" s="76" t="str">
        <f>VLOOKUP(D59,Configurations!$B$2:$E$31,$Q$19,FALSE)</f>
        <v>Yes</v>
      </c>
      <c r="O59" s="77"/>
      <c r="P59" s="77"/>
      <c r="Q59" s="77"/>
      <c r="R59" s="78"/>
      <c r="U59" s="76" t="s">
        <v>40</v>
      </c>
      <c r="V59" s="77"/>
      <c r="W59" s="77"/>
      <c r="X59" s="77"/>
      <c r="Y59" s="78"/>
      <c r="AA59" s="44"/>
      <c r="AD59" s="79">
        <f>IF(IF($L$19&lt;&gt;"Custom",N59,U59)="No","--",1)</f>
        <v>1</v>
      </c>
      <c r="AE59" s="79"/>
      <c r="AF59" s="79"/>
      <c r="AG59" s="79"/>
      <c r="AH59" s="79"/>
      <c r="AJ59" s="79">
        <f>IF(IF($L$19&lt;&gt;"Custom",N59,U59)="No","--",AD59*$L$15)</f>
        <v>4</v>
      </c>
      <c r="AK59" s="79"/>
      <c r="AL59" s="79"/>
      <c r="AM59" s="79"/>
      <c r="AN59" s="7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F59" s="29"/>
    </row>
    <row r="60" spans="2:59" x14ac:dyDescent="0.25">
      <c r="D60" s="23"/>
    </row>
    <row r="61" spans="2:59" x14ac:dyDescent="0.25">
      <c r="D61" s="23"/>
      <c r="AH61" s="23" t="s">
        <v>54</v>
      </c>
      <c r="AJ61" s="80">
        <f>SUM(AJ56:AN59)</f>
        <v>4</v>
      </c>
      <c r="AK61" s="80"/>
      <c r="AL61" s="80"/>
      <c r="AM61" s="80"/>
      <c r="AN61" s="80"/>
    </row>
    <row r="62" spans="2:59" x14ac:dyDescent="0.25">
      <c r="D62" s="23"/>
    </row>
    <row r="63" spans="2:59" x14ac:dyDescent="0.25">
      <c r="B63" s="14" t="s">
        <v>39</v>
      </c>
      <c r="C63" s="15"/>
      <c r="D63" s="15"/>
      <c r="E63" s="15"/>
      <c r="F63" s="15"/>
      <c r="G63" s="15"/>
      <c r="H63" s="15"/>
      <c r="I63" s="15"/>
      <c r="J63" s="15"/>
      <c r="K63" s="15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2:59" x14ac:dyDescent="0.25"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2:57" x14ac:dyDescent="0.25">
      <c r="B65" s="27"/>
      <c r="C65" s="28"/>
      <c r="D65" s="28"/>
      <c r="E65" s="28"/>
      <c r="F65" s="28"/>
      <c r="G65" s="28"/>
      <c r="H65" s="28"/>
      <c r="I65" s="28"/>
      <c r="J65" s="28"/>
      <c r="K65" s="28"/>
      <c r="L65" s="29"/>
      <c r="M65" s="29"/>
      <c r="N65" s="83" t="s">
        <v>48</v>
      </c>
      <c r="O65" s="83"/>
      <c r="P65" s="83"/>
      <c r="Q65" s="83"/>
      <c r="R65" s="83"/>
      <c r="U65" s="82" t="s">
        <v>49</v>
      </c>
      <c r="V65" s="82"/>
      <c r="W65" s="82"/>
      <c r="X65" s="82"/>
      <c r="Y65" s="82"/>
      <c r="Z65" s="46"/>
      <c r="AA65" s="47"/>
      <c r="AB65" s="43"/>
      <c r="AC65" s="43"/>
      <c r="AD65" s="82" t="s">
        <v>73</v>
      </c>
      <c r="AE65" s="82"/>
      <c r="AF65" s="82"/>
      <c r="AG65" s="82"/>
      <c r="AH65" s="82"/>
      <c r="AI65" s="29"/>
      <c r="AJ65" s="82" t="s">
        <v>74</v>
      </c>
      <c r="AK65" s="82"/>
      <c r="AL65" s="82"/>
      <c r="AM65" s="82"/>
      <c r="AN65" s="82"/>
    </row>
    <row r="66" spans="2:57" x14ac:dyDescent="0.25">
      <c r="D66" s="23" t="s">
        <v>29</v>
      </c>
      <c r="N66" s="76" t="str">
        <f>VLOOKUP(D66,Configurations!$B$2:$E$31,$Q$19,FALSE)</f>
        <v>No</v>
      </c>
      <c r="O66" s="77"/>
      <c r="P66" s="77"/>
      <c r="Q66" s="77"/>
      <c r="R66" s="78"/>
      <c r="U66" s="76" t="s">
        <v>40</v>
      </c>
      <c r="V66" s="77"/>
      <c r="W66" s="77"/>
      <c r="X66" s="77"/>
      <c r="Y66" s="78"/>
      <c r="AA66" s="44"/>
      <c r="AD66" s="79" t="str">
        <f t="shared" ref="AD66:AD73" si="9">IF(IF($L$19&lt;&gt;"Custom",N66,U66)="No","--",1)</f>
        <v>--</v>
      </c>
      <c r="AE66" s="79"/>
      <c r="AF66" s="79"/>
      <c r="AG66" s="79"/>
      <c r="AH66" s="79"/>
      <c r="AJ66" s="79" t="str">
        <f>IF(IF($L$19&lt;&gt;"Custom",N66,U66)="No","--",AD66)</f>
        <v>--</v>
      </c>
      <c r="AK66" s="79"/>
      <c r="AL66" s="79"/>
      <c r="AM66" s="79"/>
      <c r="AN66" s="79"/>
    </row>
    <row r="67" spans="2:57" x14ac:dyDescent="0.25">
      <c r="D67" s="23" t="s">
        <v>30</v>
      </c>
      <c r="N67" s="76" t="str">
        <f>VLOOKUP(D67,Configurations!$B$2:$E$31,$Q$19,FALSE)</f>
        <v>No</v>
      </c>
      <c r="O67" s="77"/>
      <c r="P67" s="77"/>
      <c r="Q67" s="77"/>
      <c r="R67" s="78"/>
      <c r="U67" s="76" t="s">
        <v>40</v>
      </c>
      <c r="V67" s="77"/>
      <c r="W67" s="77"/>
      <c r="X67" s="77"/>
      <c r="Y67" s="78"/>
      <c r="AA67" s="44"/>
      <c r="AD67" s="79" t="str">
        <f t="shared" si="9"/>
        <v>--</v>
      </c>
      <c r="AE67" s="79"/>
      <c r="AF67" s="79"/>
      <c r="AG67" s="79"/>
      <c r="AH67" s="79"/>
      <c r="AJ67" s="79" t="str">
        <f t="shared" ref="AJ67:AJ70" si="10">IF(IF($L$19&lt;&gt;"Custom",N67,U67)="No","--",AD67)</f>
        <v>--</v>
      </c>
      <c r="AK67" s="79"/>
      <c r="AL67" s="79"/>
      <c r="AM67" s="79"/>
      <c r="AN67" s="79"/>
    </row>
    <row r="68" spans="2:57" x14ac:dyDescent="0.25">
      <c r="D68" s="23" t="s">
        <v>31</v>
      </c>
      <c r="N68" s="76" t="str">
        <f>VLOOKUP(D68,Configurations!$B$2:$E$31,$Q$19,FALSE)</f>
        <v>No</v>
      </c>
      <c r="O68" s="77"/>
      <c r="P68" s="77"/>
      <c r="Q68" s="77"/>
      <c r="R68" s="78"/>
      <c r="U68" s="76" t="s">
        <v>40</v>
      </c>
      <c r="V68" s="77"/>
      <c r="W68" s="77"/>
      <c r="X68" s="77"/>
      <c r="Y68" s="78"/>
      <c r="AA68" s="44"/>
      <c r="AD68" s="79" t="str">
        <f t="shared" si="9"/>
        <v>--</v>
      </c>
      <c r="AE68" s="79"/>
      <c r="AF68" s="79"/>
      <c r="AG68" s="79"/>
      <c r="AH68" s="79"/>
      <c r="AJ68" s="79" t="str">
        <f t="shared" si="10"/>
        <v>--</v>
      </c>
      <c r="AK68" s="79"/>
      <c r="AL68" s="79"/>
      <c r="AM68" s="79"/>
      <c r="AN68" s="79"/>
    </row>
    <row r="69" spans="2:57" x14ac:dyDescent="0.25">
      <c r="D69" s="23" t="s">
        <v>32</v>
      </c>
      <c r="N69" s="76" t="str">
        <f>VLOOKUP(D69,Configurations!$B$2:$E$31,$Q$19,FALSE)</f>
        <v>No</v>
      </c>
      <c r="O69" s="77"/>
      <c r="P69" s="77"/>
      <c r="Q69" s="77"/>
      <c r="R69" s="78"/>
      <c r="U69" s="76" t="s">
        <v>40</v>
      </c>
      <c r="V69" s="77"/>
      <c r="W69" s="77"/>
      <c r="X69" s="77"/>
      <c r="Y69" s="78"/>
      <c r="AA69" s="44"/>
      <c r="AD69" s="79" t="str">
        <f t="shared" si="9"/>
        <v>--</v>
      </c>
      <c r="AE69" s="79"/>
      <c r="AF69" s="79"/>
      <c r="AG69" s="79"/>
      <c r="AH69" s="79"/>
      <c r="AJ69" s="79" t="str">
        <f t="shared" si="10"/>
        <v>--</v>
      </c>
      <c r="AK69" s="79"/>
      <c r="AL69" s="79"/>
      <c r="AM69" s="79"/>
      <c r="AN69" s="79"/>
    </row>
    <row r="70" spans="2:57" x14ac:dyDescent="0.25">
      <c r="D70" s="23" t="s">
        <v>33</v>
      </c>
      <c r="N70" s="76" t="str">
        <f>VLOOKUP(D70,Configurations!$B$2:$E$31,$Q$19,FALSE)</f>
        <v>No</v>
      </c>
      <c r="O70" s="77"/>
      <c r="P70" s="77"/>
      <c r="Q70" s="77"/>
      <c r="R70" s="78"/>
      <c r="U70" s="76" t="s">
        <v>40</v>
      </c>
      <c r="V70" s="77"/>
      <c r="W70" s="77"/>
      <c r="X70" s="77"/>
      <c r="Y70" s="78"/>
      <c r="AA70" s="44"/>
      <c r="AD70" s="79" t="str">
        <f t="shared" si="9"/>
        <v>--</v>
      </c>
      <c r="AE70" s="79"/>
      <c r="AF70" s="79"/>
      <c r="AG70" s="79"/>
      <c r="AH70" s="79"/>
      <c r="AJ70" s="79" t="str">
        <f t="shared" si="10"/>
        <v>--</v>
      </c>
      <c r="AK70" s="79"/>
      <c r="AL70" s="79"/>
      <c r="AM70" s="79"/>
      <c r="AN70" s="79"/>
    </row>
    <row r="71" spans="2:57" x14ac:dyDescent="0.25">
      <c r="D71" s="23" t="s">
        <v>34</v>
      </c>
      <c r="N71" s="76" t="str">
        <f>VLOOKUP(D71,Configurations!$B$2:$E$31,$Q$19,FALSE)</f>
        <v>Yes</v>
      </c>
      <c r="O71" s="77"/>
      <c r="P71" s="77"/>
      <c r="Q71" s="77"/>
      <c r="R71" s="78"/>
      <c r="U71" s="76" t="s">
        <v>40</v>
      </c>
      <c r="V71" s="77"/>
      <c r="W71" s="77"/>
      <c r="X71" s="77"/>
      <c r="Y71" s="78"/>
      <c r="AA71" s="44"/>
      <c r="AD71" s="79">
        <f t="shared" si="9"/>
        <v>1</v>
      </c>
      <c r="AE71" s="79"/>
      <c r="AF71" s="79"/>
      <c r="AG71" s="79"/>
      <c r="AH71" s="79"/>
      <c r="AJ71" s="79">
        <f t="shared" ref="AJ71" si="11">IF(IF($L$19&lt;&gt;"Custom",N71,U71)="No","--",AD71*$L$15)</f>
        <v>4</v>
      </c>
      <c r="AK71" s="79"/>
      <c r="AL71" s="79"/>
      <c r="AM71" s="79"/>
      <c r="AN71" s="79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</row>
    <row r="72" spans="2:57" x14ac:dyDescent="0.25">
      <c r="D72" s="23" t="s">
        <v>35</v>
      </c>
      <c r="N72" s="76" t="str">
        <f>VLOOKUP(D72,Configurations!$B$2:$E$31,$Q$19,FALSE)</f>
        <v>No</v>
      </c>
      <c r="O72" s="77"/>
      <c r="P72" s="77"/>
      <c r="Q72" s="77"/>
      <c r="R72" s="78"/>
      <c r="U72" s="76" t="s">
        <v>40</v>
      </c>
      <c r="V72" s="77"/>
      <c r="W72" s="77"/>
      <c r="X72" s="77"/>
      <c r="Y72" s="78"/>
      <c r="AA72" s="44"/>
      <c r="AD72" s="79" t="str">
        <f t="shared" si="9"/>
        <v>--</v>
      </c>
      <c r="AE72" s="79"/>
      <c r="AF72" s="79"/>
      <c r="AG72" s="79"/>
      <c r="AH72" s="79"/>
      <c r="AJ72" s="79" t="str">
        <f t="shared" ref="AJ72:AJ73" si="12">IF(IF($L$19&lt;&gt;"Custom",N72,U72)="No","--",AD72)</f>
        <v>--</v>
      </c>
      <c r="AK72" s="79"/>
      <c r="AL72" s="79"/>
      <c r="AM72" s="79"/>
      <c r="AN72" s="79"/>
    </row>
    <row r="73" spans="2:57" x14ac:dyDescent="0.25">
      <c r="D73" s="23" t="s">
        <v>36</v>
      </c>
      <c r="N73" s="76" t="str">
        <f>VLOOKUP(D73,Configurations!$B$2:$E$31,$Q$19,FALSE)</f>
        <v>Yes</v>
      </c>
      <c r="O73" s="77"/>
      <c r="P73" s="77"/>
      <c r="Q73" s="77"/>
      <c r="R73" s="78"/>
      <c r="U73" s="76" t="s">
        <v>40</v>
      </c>
      <c r="V73" s="77"/>
      <c r="W73" s="77"/>
      <c r="X73" s="77"/>
      <c r="Y73" s="78"/>
      <c r="AA73" s="44"/>
      <c r="AD73" s="79">
        <f t="shared" si="9"/>
        <v>1</v>
      </c>
      <c r="AE73" s="79"/>
      <c r="AF73" s="79"/>
      <c r="AG73" s="79"/>
      <c r="AH73" s="79"/>
      <c r="AJ73" s="79">
        <f t="shared" si="12"/>
        <v>1</v>
      </c>
      <c r="AK73" s="79"/>
      <c r="AL73" s="79"/>
      <c r="AM73" s="79"/>
      <c r="AN73" s="79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</row>
    <row r="74" spans="2:57" x14ac:dyDescent="0.25">
      <c r="D74" s="23" t="s">
        <v>95</v>
      </c>
      <c r="N74" s="76" t="str">
        <f>VLOOKUP(D74,Configurations!$B$2:$E$32,$Q$19,FALSE)</f>
        <v>No</v>
      </c>
      <c r="O74" s="77"/>
      <c r="P74" s="77"/>
      <c r="Q74" s="77"/>
      <c r="R74" s="78"/>
      <c r="U74" s="76" t="s">
        <v>40</v>
      </c>
      <c r="V74" s="77"/>
      <c r="W74" s="77"/>
      <c r="X74" s="77"/>
      <c r="Y74" s="78"/>
      <c r="AA74" s="44"/>
      <c r="AD74" s="79" t="str">
        <f t="shared" ref="AD74" si="13">IF(IF($L$19&lt;&gt;"Custom",N74,U74)="No","--",1)</f>
        <v>--</v>
      </c>
      <c r="AE74" s="79"/>
      <c r="AF74" s="79"/>
      <c r="AG74" s="79"/>
      <c r="AH74" s="79"/>
      <c r="AJ74" s="79" t="str">
        <f t="shared" ref="AJ74" si="14">IF(IF($L$19&lt;&gt;"Custom",N74,U74)="No","--",AD74)</f>
        <v>--</v>
      </c>
      <c r="AK74" s="79"/>
      <c r="AL74" s="79"/>
      <c r="AM74" s="79"/>
      <c r="AN74" s="79"/>
    </row>
    <row r="76" spans="2:57" x14ac:dyDescent="0.25">
      <c r="AH76" s="23" t="s">
        <v>54</v>
      </c>
      <c r="AJ76" s="80">
        <f>SUM(AJ66:AN74)</f>
        <v>5</v>
      </c>
      <c r="AK76" s="80"/>
      <c r="AL76" s="80"/>
      <c r="AM76" s="80"/>
      <c r="AN76" s="80"/>
    </row>
    <row r="78" spans="2:57" x14ac:dyDescent="0.25">
      <c r="B78" s="33" t="s">
        <v>58</v>
      </c>
      <c r="C78" s="30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2"/>
      <c r="AI78" s="32"/>
      <c r="AJ78" s="32"/>
      <c r="AK78" s="32"/>
      <c r="AL78" s="32"/>
      <c r="AM78" s="32"/>
      <c r="AN78" s="32"/>
    </row>
    <row r="80" spans="2:57" x14ac:dyDescent="0.25">
      <c r="B80" s="14" t="s">
        <v>65</v>
      </c>
      <c r="C80" s="15"/>
      <c r="D80" s="15"/>
      <c r="E80" s="15"/>
      <c r="F80" s="15"/>
      <c r="G80" s="15"/>
      <c r="H80" s="15"/>
      <c r="I80" s="15"/>
      <c r="J80" s="15"/>
      <c r="K80" s="15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</row>
    <row r="82" spans="2:57" x14ac:dyDescent="0.25">
      <c r="N82" s="83" t="s">
        <v>71</v>
      </c>
      <c r="O82" s="83"/>
      <c r="P82" s="83"/>
      <c r="Q82" s="83"/>
      <c r="R82" s="83"/>
    </row>
    <row r="83" spans="2:57" x14ac:dyDescent="0.25">
      <c r="C83" s="23"/>
      <c r="D83" s="23" t="s">
        <v>60</v>
      </c>
      <c r="L83" s="66" t="s">
        <v>79</v>
      </c>
      <c r="N83" s="79">
        <f>SUM(AD27:AH74)*3.7</f>
        <v>29.6</v>
      </c>
      <c r="O83" s="79"/>
      <c r="P83" s="79"/>
      <c r="Q83" s="79"/>
      <c r="R83" s="79"/>
      <c r="U83" s="65" t="s">
        <v>87</v>
      </c>
    </row>
    <row r="84" spans="2:57" ht="14.25" customHeight="1" x14ac:dyDescent="0.25">
      <c r="D84" s="23" t="s">
        <v>75</v>
      </c>
      <c r="L84" s="66" t="s">
        <v>10</v>
      </c>
      <c r="N84" s="79">
        <v>1</v>
      </c>
      <c r="O84" s="79"/>
      <c r="P84" s="79"/>
      <c r="Q84" s="79"/>
      <c r="R84" s="79"/>
      <c r="U84" s="65" t="s">
        <v>67</v>
      </c>
    </row>
    <row r="85" spans="2:57" x14ac:dyDescent="0.25">
      <c r="D85" s="23" t="s">
        <v>59</v>
      </c>
      <c r="L85" s="66" t="s">
        <v>10</v>
      </c>
      <c r="N85" s="79">
        <v>2</v>
      </c>
      <c r="O85" s="79"/>
      <c r="P85" s="79"/>
      <c r="Q85" s="79"/>
      <c r="R85" s="79"/>
      <c r="U85" s="65" t="s">
        <v>68</v>
      </c>
    </row>
    <row r="86" spans="2:57" x14ac:dyDescent="0.25">
      <c r="D86" s="23"/>
    </row>
    <row r="87" spans="2:57" x14ac:dyDescent="0.25">
      <c r="B87" s="14" t="s">
        <v>63</v>
      </c>
      <c r="C87" s="15"/>
      <c r="D87" s="15"/>
      <c r="E87" s="15"/>
      <c r="F87" s="15"/>
      <c r="G87" s="15"/>
      <c r="H87" s="15"/>
      <c r="I87" s="15"/>
      <c r="J87" s="15"/>
      <c r="K87" s="15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</row>
    <row r="88" spans="2:57" x14ac:dyDescent="0.25"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</row>
    <row r="89" spans="2:57" x14ac:dyDescent="0.25">
      <c r="N89" s="83" t="s">
        <v>72</v>
      </c>
      <c r="O89" s="83"/>
      <c r="P89" s="83"/>
      <c r="Q89" s="83"/>
      <c r="R89" s="83"/>
    </row>
    <row r="90" spans="2:57" x14ac:dyDescent="0.25">
      <c r="C90" s="23"/>
      <c r="D90" s="23" t="s">
        <v>76</v>
      </c>
      <c r="N90" s="79">
        <f>$AZ$13</f>
        <v>29</v>
      </c>
      <c r="O90" s="79"/>
      <c r="P90" s="79"/>
      <c r="Q90" s="79"/>
      <c r="R90" s="79"/>
      <c r="U90" s="65" t="s">
        <v>78</v>
      </c>
    </row>
    <row r="91" spans="2:57" x14ac:dyDescent="0.25">
      <c r="D91" s="23" t="s">
        <v>61</v>
      </c>
      <c r="E91" s="23"/>
      <c r="N91" s="79">
        <f>SUM($AD$27:$AH$74)</f>
        <v>8</v>
      </c>
      <c r="O91" s="79"/>
      <c r="P91" s="79"/>
      <c r="Q91" s="79"/>
      <c r="R91" s="79"/>
      <c r="U91" s="65" t="s">
        <v>78</v>
      </c>
    </row>
    <row r="92" spans="2:57" x14ac:dyDescent="0.25">
      <c r="C92" s="23"/>
      <c r="D92" s="23" t="s">
        <v>77</v>
      </c>
      <c r="N92" s="79">
        <f>SUM($AD$27:$AH$74)</f>
        <v>8</v>
      </c>
      <c r="O92" s="79"/>
      <c r="P92" s="79"/>
      <c r="Q92" s="79"/>
      <c r="R92" s="79"/>
      <c r="U92" s="65" t="s">
        <v>82</v>
      </c>
    </row>
    <row r="93" spans="2:57" x14ac:dyDescent="0.25">
      <c r="D93" s="23" t="s">
        <v>62</v>
      </c>
      <c r="E93" s="23"/>
      <c r="N93" s="79">
        <f>SUM($AD$27:$AH$74)+8*$N$84</f>
        <v>16</v>
      </c>
      <c r="O93" s="79"/>
      <c r="P93" s="79"/>
      <c r="Q93" s="79"/>
      <c r="R93" s="79"/>
      <c r="U93" s="65" t="s">
        <v>66</v>
      </c>
    </row>
    <row r="95" spans="2:57" x14ac:dyDescent="0.25">
      <c r="B95" s="14" t="s">
        <v>64</v>
      </c>
      <c r="C95" s="15"/>
      <c r="D95" s="15"/>
      <c r="E95" s="15"/>
      <c r="F95" s="15"/>
      <c r="G95" s="15"/>
      <c r="H95" s="15"/>
      <c r="I95" s="15"/>
      <c r="J95" s="15"/>
      <c r="K95" s="15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</row>
    <row r="97" spans="4:21" x14ac:dyDescent="0.25">
      <c r="D97" s="23" t="s">
        <v>83</v>
      </c>
      <c r="N97" s="76">
        <v>20</v>
      </c>
      <c r="O97" s="77"/>
      <c r="P97" s="77"/>
      <c r="Q97" s="77"/>
      <c r="R97" s="78"/>
    </row>
    <row r="100" spans="4:21" x14ac:dyDescent="0.25">
      <c r="D100" s="23" t="s">
        <v>80</v>
      </c>
      <c r="N100" s="79">
        <f>$N$91+(2*$N$84)</f>
        <v>10</v>
      </c>
      <c r="O100" s="79"/>
      <c r="P100" s="79"/>
      <c r="Q100" s="79"/>
      <c r="R100" s="79"/>
      <c r="U100" s="65" t="s">
        <v>81</v>
      </c>
    </row>
    <row r="102" spans="4:21" x14ac:dyDescent="0.25">
      <c r="D102" s="23" t="s">
        <v>84</v>
      </c>
      <c r="N102" s="80">
        <f>2</f>
        <v>2</v>
      </c>
      <c r="O102" s="80"/>
      <c r="P102" s="80"/>
      <c r="Q102" s="80"/>
      <c r="R102" s="80"/>
    </row>
    <row r="103" spans="4:21" x14ac:dyDescent="0.25">
      <c r="N103" s="67"/>
      <c r="O103" s="67"/>
      <c r="P103" s="67"/>
      <c r="Q103" s="67"/>
      <c r="R103" s="67"/>
    </row>
    <row r="104" spans="4:21" x14ac:dyDescent="0.25">
      <c r="D104" s="23" t="s">
        <v>85</v>
      </c>
      <c r="N104" s="80">
        <f>ROUNDUP($N$100/($N$97-4),0)</f>
        <v>1</v>
      </c>
      <c r="O104" s="80"/>
      <c r="P104" s="80"/>
      <c r="Q104" s="80"/>
      <c r="R104" s="80"/>
    </row>
  </sheetData>
  <mergeCells count="160">
    <mergeCell ref="N65:R65"/>
    <mergeCell ref="N93:R93"/>
    <mergeCell ref="AJ61:AN61"/>
    <mergeCell ref="N104:R104"/>
    <mergeCell ref="AJ76:AN76"/>
    <mergeCell ref="N92:R92"/>
    <mergeCell ref="N102:R102"/>
    <mergeCell ref="N97:R97"/>
    <mergeCell ref="AJ69:AN69"/>
    <mergeCell ref="AJ70:AN70"/>
    <mergeCell ref="AJ71:AN71"/>
    <mergeCell ref="AJ72:AN72"/>
    <mergeCell ref="AJ73:AN73"/>
    <mergeCell ref="N100:R100"/>
    <mergeCell ref="N89:R89"/>
    <mergeCell ref="N82:R82"/>
    <mergeCell ref="N83:R83"/>
    <mergeCell ref="N84:R84"/>
    <mergeCell ref="N85:R85"/>
    <mergeCell ref="N66:R66"/>
    <mergeCell ref="AJ45:AN45"/>
    <mergeCell ref="AJ46:AN46"/>
    <mergeCell ref="AJ47:AN47"/>
    <mergeCell ref="AJ51:AN51"/>
    <mergeCell ref="AJ65:AN65"/>
    <mergeCell ref="AJ59:AN59"/>
    <mergeCell ref="N90:R90"/>
    <mergeCell ref="N91:R91"/>
    <mergeCell ref="N70:R70"/>
    <mergeCell ref="N71:R71"/>
    <mergeCell ref="N72:R72"/>
    <mergeCell ref="N73:R73"/>
    <mergeCell ref="N68:R68"/>
    <mergeCell ref="N45:R45"/>
    <mergeCell ref="N46:R46"/>
    <mergeCell ref="N47:R47"/>
    <mergeCell ref="N55:R55"/>
    <mergeCell ref="AJ66:AN66"/>
    <mergeCell ref="AJ67:AN67"/>
    <mergeCell ref="AJ68:AN68"/>
    <mergeCell ref="AJ55:AN55"/>
    <mergeCell ref="AJ56:AN56"/>
    <mergeCell ref="AJ57:AN57"/>
    <mergeCell ref="AJ58:AN58"/>
    <mergeCell ref="AD70:AH70"/>
    <mergeCell ref="AD71:AH71"/>
    <mergeCell ref="AD72:AH72"/>
    <mergeCell ref="L7:P7"/>
    <mergeCell ref="L9:P9"/>
    <mergeCell ref="L15:P15"/>
    <mergeCell ref="L19:P19"/>
    <mergeCell ref="N44:R44"/>
    <mergeCell ref="N27:R27"/>
    <mergeCell ref="N26:R26"/>
    <mergeCell ref="N28:R28"/>
    <mergeCell ref="N29:R29"/>
    <mergeCell ref="N30:R30"/>
    <mergeCell ref="N31:R31"/>
    <mergeCell ref="N32:R32"/>
    <mergeCell ref="N42:R42"/>
    <mergeCell ref="N43:R43"/>
    <mergeCell ref="L11:P11"/>
    <mergeCell ref="N33:R33"/>
    <mergeCell ref="N36:R36"/>
    <mergeCell ref="N56:R56"/>
    <mergeCell ref="N57:R57"/>
    <mergeCell ref="N58:R58"/>
    <mergeCell ref="N59:R59"/>
    <mergeCell ref="U26:Y26"/>
    <mergeCell ref="U27:Y27"/>
    <mergeCell ref="U28:Y28"/>
    <mergeCell ref="U29:Y29"/>
    <mergeCell ref="AD26:AH26"/>
    <mergeCell ref="AD27:AH27"/>
    <mergeCell ref="U31:Y31"/>
    <mergeCell ref="AD28:AH28"/>
    <mergeCell ref="AD29:AH29"/>
    <mergeCell ref="U30:Y30"/>
    <mergeCell ref="U32:Y32"/>
    <mergeCell ref="U42:Y42"/>
    <mergeCell ref="U43:Y43"/>
    <mergeCell ref="AD59:AH59"/>
    <mergeCell ref="AD65:AH65"/>
    <mergeCell ref="AD66:AH66"/>
    <mergeCell ref="AD67:AH67"/>
    <mergeCell ref="AD68:AH68"/>
    <mergeCell ref="U44:Y44"/>
    <mergeCell ref="U58:Y58"/>
    <mergeCell ref="U65:Y65"/>
    <mergeCell ref="U59:Y59"/>
    <mergeCell ref="U46:Y46"/>
    <mergeCell ref="U47:Y47"/>
    <mergeCell ref="U55:Y55"/>
    <mergeCell ref="U56:Y56"/>
    <mergeCell ref="U57:Y57"/>
    <mergeCell ref="U45:Y45"/>
    <mergeCell ref="U66:Y66"/>
    <mergeCell ref="U67:Y67"/>
    <mergeCell ref="U68:Y68"/>
    <mergeCell ref="AD43:AH43"/>
    <mergeCell ref="AD42:AH42"/>
    <mergeCell ref="U33:Y33"/>
    <mergeCell ref="AZ13:BD13"/>
    <mergeCell ref="AZ12:BD12"/>
    <mergeCell ref="AD44:AH44"/>
    <mergeCell ref="AD55:AH55"/>
    <mergeCell ref="AD56:AH56"/>
    <mergeCell ref="AD30:AH30"/>
    <mergeCell ref="AD31:AH31"/>
    <mergeCell ref="AD57:AH57"/>
    <mergeCell ref="AD58:AH58"/>
    <mergeCell ref="AD45:AH45"/>
    <mergeCell ref="AD46:AH46"/>
    <mergeCell ref="AD47:AH47"/>
    <mergeCell ref="AD32:AH32"/>
    <mergeCell ref="AJ26:AN26"/>
    <mergeCell ref="AJ27:AN27"/>
    <mergeCell ref="AJ28:AN28"/>
    <mergeCell ref="AJ29:AN29"/>
    <mergeCell ref="AJ30:AN30"/>
    <mergeCell ref="AJ31:AN31"/>
    <mergeCell ref="AJ32:AN32"/>
    <mergeCell ref="AJ38:AN38"/>
    <mergeCell ref="AJ42:AN42"/>
    <mergeCell ref="AJ43:AN43"/>
    <mergeCell ref="AJ44:AN44"/>
    <mergeCell ref="AD33:AH33"/>
    <mergeCell ref="AJ33:AN33"/>
    <mergeCell ref="N34:R34"/>
    <mergeCell ref="U34:Y34"/>
    <mergeCell ref="AD34:AH34"/>
    <mergeCell ref="AJ34:AN34"/>
    <mergeCell ref="N35:R35"/>
    <mergeCell ref="U35:Y35"/>
    <mergeCell ref="AD35:AH35"/>
    <mergeCell ref="AJ35:AN35"/>
    <mergeCell ref="N74:R74"/>
    <mergeCell ref="U74:Y74"/>
    <mergeCell ref="AD74:AH74"/>
    <mergeCell ref="AJ74:AN74"/>
    <mergeCell ref="U36:Y36"/>
    <mergeCell ref="AD36:AH36"/>
    <mergeCell ref="AJ36:AN36"/>
    <mergeCell ref="N48:R48"/>
    <mergeCell ref="U48:Y48"/>
    <mergeCell ref="AD48:AH48"/>
    <mergeCell ref="AJ48:AN48"/>
    <mergeCell ref="N49:R49"/>
    <mergeCell ref="U49:Y49"/>
    <mergeCell ref="AD49:AH49"/>
    <mergeCell ref="AJ49:AN49"/>
    <mergeCell ref="N67:R67"/>
    <mergeCell ref="N69:R69"/>
    <mergeCell ref="U72:Y72"/>
    <mergeCell ref="U73:Y73"/>
    <mergeCell ref="U69:Y69"/>
    <mergeCell ref="U70:Y70"/>
    <mergeCell ref="U71:Y71"/>
    <mergeCell ref="AD73:AH73"/>
    <mergeCell ref="AD69:AH69"/>
  </mergeCells>
  <conditionalFormatting sqref="N27:R27 N59:R59 N66:R73">
    <cfRule type="expression" dxfId="47" priority="67">
      <formula>$L$19="Custom"</formula>
    </cfRule>
    <cfRule type="expression" dxfId="46" priority="68">
      <formula>$L$19&lt;&gt;"Custom"</formula>
    </cfRule>
  </conditionalFormatting>
  <conditionalFormatting sqref="N28:R32">
    <cfRule type="expression" dxfId="45" priority="65">
      <formula>$L$19="Custom"</formula>
    </cfRule>
    <cfRule type="expression" dxfId="44" priority="66">
      <formula>$L$19&lt;&gt;"Custom"</formula>
    </cfRule>
  </conditionalFormatting>
  <conditionalFormatting sqref="N43:R47">
    <cfRule type="expression" dxfId="43" priority="63">
      <formula>$L$19="Custom"</formula>
    </cfRule>
    <cfRule type="expression" dxfId="42" priority="64">
      <formula>$L$19&lt;&gt;"Custom"</formula>
    </cfRule>
  </conditionalFormatting>
  <conditionalFormatting sqref="N56:R57">
    <cfRule type="expression" dxfId="41" priority="61">
      <formula>$L$19="Custom"</formula>
    </cfRule>
    <cfRule type="expression" dxfId="40" priority="62">
      <formula>$L$19&lt;&gt;"Custom"</formula>
    </cfRule>
  </conditionalFormatting>
  <conditionalFormatting sqref="N58:R59">
    <cfRule type="expression" dxfId="39" priority="59">
      <formula>$L$19="Custom"</formula>
    </cfRule>
    <cfRule type="expression" dxfId="38" priority="60">
      <formula>$L$19&lt;&gt;"Custom"</formula>
    </cfRule>
  </conditionalFormatting>
  <conditionalFormatting sqref="U27:Y27 U59:Y59 U66:Y73">
    <cfRule type="expression" dxfId="37" priority="55">
      <formula>$L$19="Custom"</formula>
    </cfRule>
    <cfRule type="expression" dxfId="36" priority="56">
      <formula>$L$19&lt;&gt;"Custom"</formula>
    </cfRule>
  </conditionalFormatting>
  <conditionalFormatting sqref="U28:Y32">
    <cfRule type="expression" dxfId="35" priority="53">
      <formula>$L$19="Custom"</formula>
    </cfRule>
    <cfRule type="expression" dxfId="34" priority="54">
      <formula>$L$19&lt;&gt;"Custom"</formula>
    </cfRule>
  </conditionalFormatting>
  <conditionalFormatting sqref="U43:Y47">
    <cfRule type="expression" dxfId="33" priority="51">
      <formula>$L$19="Custom"</formula>
    </cfRule>
    <cfRule type="expression" dxfId="32" priority="52">
      <formula>$L$19&lt;&gt;"Custom"</formula>
    </cfRule>
  </conditionalFormatting>
  <conditionalFormatting sqref="U56:Y59">
    <cfRule type="expression" dxfId="31" priority="49">
      <formula>$L$19="Custom"</formula>
    </cfRule>
    <cfRule type="expression" dxfId="30" priority="50">
      <formula>$L$19&lt;&gt;"Custom"</formula>
    </cfRule>
  </conditionalFormatting>
  <conditionalFormatting sqref="N97:R97">
    <cfRule type="expression" dxfId="29" priority="37">
      <formula>$L$19="Custom"</formula>
    </cfRule>
    <cfRule type="expression" dxfId="28" priority="38">
      <formula>$L$19&lt;&gt;"Custom"</formula>
    </cfRule>
  </conditionalFormatting>
  <conditionalFormatting sqref="N35:R35">
    <cfRule type="expression" dxfId="27" priority="27">
      <formula>$L$19="Custom"</formula>
    </cfRule>
    <cfRule type="expression" dxfId="26" priority="28">
      <formula>$L$19&lt;&gt;"Custom"</formula>
    </cfRule>
  </conditionalFormatting>
  <conditionalFormatting sqref="U35:Y35">
    <cfRule type="expression" dxfId="25" priority="25">
      <formula>$L$19="Custom"</formula>
    </cfRule>
    <cfRule type="expression" dxfId="24" priority="26">
      <formula>$L$19&lt;&gt;"Custom"</formula>
    </cfRule>
  </conditionalFormatting>
  <conditionalFormatting sqref="N34:R34">
    <cfRule type="expression" dxfId="23" priority="31">
      <formula>$L$19="Custom"</formula>
    </cfRule>
    <cfRule type="expression" dxfId="22" priority="32">
      <formula>$L$19&lt;&gt;"Custom"</formula>
    </cfRule>
  </conditionalFormatting>
  <conditionalFormatting sqref="U34:Y34">
    <cfRule type="expression" dxfId="21" priority="29">
      <formula>$L$19="Custom"</formula>
    </cfRule>
    <cfRule type="expression" dxfId="20" priority="30">
      <formula>$L$19&lt;&gt;"Custom"</formula>
    </cfRule>
  </conditionalFormatting>
  <conditionalFormatting sqref="N36:R36">
    <cfRule type="expression" dxfId="19" priority="23">
      <formula>$L$19="Custom"</formula>
    </cfRule>
    <cfRule type="expression" dxfId="18" priority="24">
      <formula>$L$19&lt;&gt;"Custom"</formula>
    </cfRule>
  </conditionalFormatting>
  <conditionalFormatting sqref="U36:Y36">
    <cfRule type="expression" dxfId="17" priority="21">
      <formula>$L$19="Custom"</formula>
    </cfRule>
    <cfRule type="expression" dxfId="16" priority="22">
      <formula>$L$19&lt;&gt;"Custom"</formula>
    </cfRule>
  </conditionalFormatting>
  <conditionalFormatting sqref="N33:R33">
    <cfRule type="expression" dxfId="15" priority="15">
      <formula>$L$19="Custom"</formula>
    </cfRule>
    <cfRule type="expression" dxfId="14" priority="16">
      <formula>$L$19&lt;&gt;"Custom"</formula>
    </cfRule>
  </conditionalFormatting>
  <conditionalFormatting sqref="U33:Y33">
    <cfRule type="expression" dxfId="13" priority="13">
      <formula>$L$19="Custom"</formula>
    </cfRule>
    <cfRule type="expression" dxfId="12" priority="14">
      <formula>$L$19&lt;&gt;"Custom"</formula>
    </cfRule>
  </conditionalFormatting>
  <conditionalFormatting sqref="N48:R48">
    <cfRule type="expression" dxfId="11" priority="11">
      <formula>$L$19="Custom"</formula>
    </cfRule>
    <cfRule type="expression" dxfId="10" priority="12">
      <formula>$L$19&lt;&gt;"Custom"</formula>
    </cfRule>
  </conditionalFormatting>
  <conditionalFormatting sqref="U48:Y48">
    <cfRule type="expression" dxfId="9" priority="9">
      <formula>$L$19="Custom"</formula>
    </cfRule>
    <cfRule type="expression" dxfId="8" priority="10">
      <formula>$L$19&lt;&gt;"Custom"</formula>
    </cfRule>
  </conditionalFormatting>
  <conditionalFormatting sqref="N49:R49">
    <cfRule type="expression" dxfId="7" priority="7">
      <formula>$L$19="Custom"</formula>
    </cfRule>
    <cfRule type="expression" dxfId="6" priority="8">
      <formula>$L$19&lt;&gt;"Custom"</formula>
    </cfRule>
  </conditionalFormatting>
  <conditionalFormatting sqref="U49:Y49">
    <cfRule type="expression" dxfId="5" priority="5">
      <formula>$L$19="Custom"</formula>
    </cfRule>
    <cfRule type="expression" dxfId="4" priority="6">
      <formula>$L$19&lt;&gt;"Custom"</formula>
    </cfRule>
  </conditionalFormatting>
  <conditionalFormatting sqref="N74:R74">
    <cfRule type="expression" dxfId="3" priority="3">
      <formula>$L$19="Custom"</formula>
    </cfRule>
    <cfRule type="expression" dxfId="2" priority="4">
      <formula>$L$19&lt;&gt;"Custom"</formula>
    </cfRule>
  </conditionalFormatting>
  <conditionalFormatting sqref="U74:Y74">
    <cfRule type="expression" dxfId="1" priority="1">
      <formula>$L$19="Custom"</formula>
    </cfRule>
    <cfRule type="expression" dxfId="0" priority="2">
      <formula>$L$19&lt;&gt;"Custom"</formula>
    </cfRule>
  </conditionalFormatting>
  <dataValidations count="4">
    <dataValidation type="list" allowBlank="1" showInputMessage="1" showErrorMessage="1" sqref="L15:P15" xr:uid="{00000000-0002-0000-0300-000000000000}">
      <formula1>"2,3,4,5,6,7,8"</formula1>
    </dataValidation>
    <dataValidation type="list" allowBlank="1" showInputMessage="1" showErrorMessage="1" sqref="L19:P19" xr:uid="{00000000-0002-0000-0300-000001000000}">
      <formula1>"Configuration 1,Configuration 2,Configuration 3,Custom"</formula1>
    </dataValidation>
    <dataValidation type="list" allowBlank="1" showInputMessage="1" showErrorMessage="1" sqref="U56:Y59 U27:Y36 U43:Y49 U66:Y74" xr:uid="{00000000-0002-0000-0300-000002000000}">
      <formula1>"Yes,No"</formula1>
    </dataValidation>
    <dataValidation type="list" allowBlank="1" showInputMessage="1" showErrorMessage="1" sqref="N97:R97" xr:uid="{00000000-0002-0000-0300-000003000000}">
      <formula1>"10,15,20,25"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2"/>
  <sheetViews>
    <sheetView workbookViewId="0">
      <selection activeCell="B32" sqref="B32"/>
    </sheetView>
  </sheetViews>
  <sheetFormatPr defaultColWidth="11.42578125" defaultRowHeight="15" x14ac:dyDescent="0.25"/>
  <cols>
    <col min="2" max="2" width="34.28515625" bestFit="1" customWidth="1"/>
  </cols>
  <sheetData>
    <row r="2" spans="2:5" x14ac:dyDescent="0.25">
      <c r="B2" s="35" t="s">
        <v>44</v>
      </c>
      <c r="C2" s="37" t="s">
        <v>41</v>
      </c>
      <c r="D2" s="37" t="s">
        <v>42</v>
      </c>
      <c r="E2" s="37" t="s">
        <v>43</v>
      </c>
    </row>
    <row r="3" spans="2:5" x14ac:dyDescent="0.25">
      <c r="B3" s="36" t="s">
        <v>15</v>
      </c>
      <c r="C3" s="38" t="s">
        <v>40</v>
      </c>
      <c r="D3" s="38" t="s">
        <v>45</v>
      </c>
      <c r="E3" s="38" t="s">
        <v>45</v>
      </c>
    </row>
    <row r="4" spans="2:5" x14ac:dyDescent="0.25">
      <c r="B4" s="36" t="s">
        <v>16</v>
      </c>
      <c r="C4" s="38" t="s">
        <v>45</v>
      </c>
      <c r="D4" s="38" t="s">
        <v>40</v>
      </c>
      <c r="E4" s="38" t="s">
        <v>45</v>
      </c>
    </row>
    <row r="5" spans="2:5" x14ac:dyDescent="0.25">
      <c r="B5" s="36" t="s">
        <v>17</v>
      </c>
      <c r="C5" s="38" t="s">
        <v>45</v>
      </c>
      <c r="D5" s="38" t="s">
        <v>45</v>
      </c>
      <c r="E5" s="38" t="s">
        <v>40</v>
      </c>
    </row>
    <row r="6" spans="2:5" x14ac:dyDescent="0.25">
      <c r="B6" s="70" t="s">
        <v>18</v>
      </c>
      <c r="C6" s="71" t="s">
        <v>45</v>
      </c>
      <c r="D6" s="71" t="s">
        <v>45</v>
      </c>
      <c r="E6" s="71" t="s">
        <v>45</v>
      </c>
    </row>
    <row r="7" spans="2:5" x14ac:dyDescent="0.25">
      <c r="B7" s="70" t="s">
        <v>19</v>
      </c>
      <c r="C7" s="71" t="s">
        <v>45</v>
      </c>
      <c r="D7" s="71" t="s">
        <v>45</v>
      </c>
      <c r="E7" s="71" t="s">
        <v>45</v>
      </c>
    </row>
    <row r="8" spans="2:5" x14ac:dyDescent="0.25">
      <c r="B8" s="70" t="s">
        <v>20</v>
      </c>
      <c r="C8" s="71" t="s">
        <v>45</v>
      </c>
      <c r="D8" s="71" t="s">
        <v>45</v>
      </c>
      <c r="E8" s="71" t="s">
        <v>45</v>
      </c>
    </row>
    <row r="9" spans="2:5" x14ac:dyDescent="0.25">
      <c r="B9" s="39" t="s">
        <v>90</v>
      </c>
      <c r="C9" s="40" t="s">
        <v>40</v>
      </c>
      <c r="D9" s="40" t="s">
        <v>45</v>
      </c>
      <c r="E9" s="40" t="s">
        <v>45</v>
      </c>
    </row>
    <row r="10" spans="2:5" x14ac:dyDescent="0.25">
      <c r="B10" s="39" t="s">
        <v>91</v>
      </c>
      <c r="C10" s="40" t="s">
        <v>40</v>
      </c>
      <c r="D10" s="40" t="s">
        <v>45</v>
      </c>
      <c r="E10" s="40" t="s">
        <v>45</v>
      </c>
    </row>
    <row r="11" spans="2:5" x14ac:dyDescent="0.25">
      <c r="B11" s="39" t="s">
        <v>92</v>
      </c>
      <c r="C11" s="40" t="s">
        <v>45</v>
      </c>
      <c r="D11" s="40" t="s">
        <v>40</v>
      </c>
      <c r="E11" s="40" t="s">
        <v>45</v>
      </c>
    </row>
    <row r="12" spans="2:5" x14ac:dyDescent="0.25">
      <c r="B12" s="39" t="s">
        <v>93</v>
      </c>
      <c r="C12" s="40" t="s">
        <v>45</v>
      </c>
      <c r="D12" s="40" t="s">
        <v>45</v>
      </c>
      <c r="E12" s="40" t="s">
        <v>40</v>
      </c>
    </row>
    <row r="13" spans="2:5" x14ac:dyDescent="0.25">
      <c r="B13" s="36" t="s">
        <v>21</v>
      </c>
      <c r="C13" s="38" t="s">
        <v>40</v>
      </c>
      <c r="D13" s="38" t="s">
        <v>45</v>
      </c>
      <c r="E13" s="38" t="s">
        <v>45</v>
      </c>
    </row>
    <row r="14" spans="2:5" x14ac:dyDescent="0.25">
      <c r="B14" s="36" t="s">
        <v>22</v>
      </c>
      <c r="C14" s="38" t="s">
        <v>40</v>
      </c>
      <c r="D14" s="38" t="s">
        <v>45</v>
      </c>
      <c r="E14" s="38" t="s">
        <v>45</v>
      </c>
    </row>
    <row r="15" spans="2:5" x14ac:dyDescent="0.25">
      <c r="B15" s="36" t="s">
        <v>23</v>
      </c>
      <c r="C15" s="38" t="s">
        <v>40</v>
      </c>
      <c r="D15" s="38" t="s">
        <v>45</v>
      </c>
      <c r="E15" s="38" t="s">
        <v>45</v>
      </c>
    </row>
    <row r="16" spans="2:5" x14ac:dyDescent="0.25">
      <c r="B16" s="34" t="s">
        <v>24</v>
      </c>
      <c r="C16" s="38" t="s">
        <v>45</v>
      </c>
      <c r="D16" s="38" t="s">
        <v>40</v>
      </c>
      <c r="E16" s="38" t="s">
        <v>45</v>
      </c>
    </row>
    <row r="17" spans="2:5" x14ac:dyDescent="0.25">
      <c r="B17" s="34" t="s">
        <v>25</v>
      </c>
      <c r="C17" s="38" t="s">
        <v>45</v>
      </c>
      <c r="D17" s="38" t="s">
        <v>45</v>
      </c>
      <c r="E17" s="38" t="s">
        <v>40</v>
      </c>
    </row>
    <row r="18" spans="2:5" x14ac:dyDescent="0.25">
      <c r="B18" s="72" t="s">
        <v>96</v>
      </c>
      <c r="C18" s="40" t="s">
        <v>40</v>
      </c>
      <c r="D18" s="40" t="s">
        <v>45</v>
      </c>
      <c r="E18" s="40" t="s">
        <v>45</v>
      </c>
    </row>
    <row r="19" spans="2:5" x14ac:dyDescent="0.25">
      <c r="B19" s="72" t="s">
        <v>94</v>
      </c>
      <c r="C19" s="40" t="s">
        <v>45</v>
      </c>
      <c r="D19" s="40" t="s">
        <v>40</v>
      </c>
      <c r="E19" s="40" t="s">
        <v>45</v>
      </c>
    </row>
    <row r="20" spans="2:5" x14ac:dyDescent="0.25">
      <c r="B20" s="34" t="s">
        <v>26</v>
      </c>
      <c r="C20" s="38" t="s">
        <v>40</v>
      </c>
      <c r="D20" s="38" t="s">
        <v>45</v>
      </c>
      <c r="E20" s="38" t="s">
        <v>45</v>
      </c>
    </row>
    <row r="21" spans="2:5" x14ac:dyDescent="0.25">
      <c r="B21" s="34" t="s">
        <v>46</v>
      </c>
      <c r="C21" s="38" t="s">
        <v>40</v>
      </c>
      <c r="D21" s="38" t="s">
        <v>45</v>
      </c>
      <c r="E21" s="38" t="s">
        <v>45</v>
      </c>
    </row>
    <row r="22" spans="2:5" x14ac:dyDescent="0.25">
      <c r="B22" s="34" t="s">
        <v>27</v>
      </c>
      <c r="C22" s="38" t="s">
        <v>40</v>
      </c>
      <c r="D22" s="38" t="s">
        <v>40</v>
      </c>
      <c r="E22" s="38" t="s">
        <v>45</v>
      </c>
    </row>
    <row r="23" spans="2:5" x14ac:dyDescent="0.25">
      <c r="B23" s="34" t="s">
        <v>28</v>
      </c>
      <c r="C23" s="38" t="s">
        <v>40</v>
      </c>
      <c r="D23" s="38" t="s">
        <v>40</v>
      </c>
      <c r="E23" s="38" t="s">
        <v>40</v>
      </c>
    </row>
    <row r="24" spans="2:5" x14ac:dyDescent="0.25">
      <c r="B24" s="34" t="s">
        <v>29</v>
      </c>
      <c r="C24" s="38" t="s">
        <v>40</v>
      </c>
      <c r="D24" s="38" t="s">
        <v>40</v>
      </c>
      <c r="E24" s="38" t="s">
        <v>45</v>
      </c>
    </row>
    <row r="25" spans="2:5" x14ac:dyDescent="0.25">
      <c r="B25" s="34" t="s">
        <v>30</v>
      </c>
      <c r="C25" s="38" t="s">
        <v>45</v>
      </c>
      <c r="D25" s="38" t="s">
        <v>40</v>
      </c>
      <c r="E25" s="38" t="s">
        <v>45</v>
      </c>
    </row>
    <row r="26" spans="2:5" x14ac:dyDescent="0.25">
      <c r="B26" s="34" t="s">
        <v>31</v>
      </c>
      <c r="C26" s="38" t="s">
        <v>40</v>
      </c>
      <c r="D26" s="38" t="s">
        <v>45</v>
      </c>
      <c r="E26" s="38" t="s">
        <v>45</v>
      </c>
    </row>
    <row r="27" spans="2:5" x14ac:dyDescent="0.25">
      <c r="B27" s="34" t="s">
        <v>32</v>
      </c>
      <c r="C27" s="38" t="s">
        <v>40</v>
      </c>
      <c r="D27" s="38" t="s">
        <v>45</v>
      </c>
      <c r="E27" s="38" t="s">
        <v>45</v>
      </c>
    </row>
    <row r="28" spans="2:5" x14ac:dyDescent="0.25">
      <c r="B28" s="34" t="s">
        <v>33</v>
      </c>
      <c r="C28" s="38" t="s">
        <v>40</v>
      </c>
      <c r="D28" s="38" t="s">
        <v>45</v>
      </c>
      <c r="E28" s="38" t="s">
        <v>45</v>
      </c>
    </row>
    <row r="29" spans="2:5" x14ac:dyDescent="0.25">
      <c r="B29" s="34" t="s">
        <v>34</v>
      </c>
      <c r="C29" s="38" t="s">
        <v>40</v>
      </c>
      <c r="D29" s="38" t="s">
        <v>40</v>
      </c>
      <c r="E29" s="38" t="s">
        <v>40</v>
      </c>
    </row>
    <row r="30" spans="2:5" x14ac:dyDescent="0.25">
      <c r="B30" s="34" t="s">
        <v>35</v>
      </c>
      <c r="C30" s="38" t="s">
        <v>40</v>
      </c>
      <c r="D30" s="38" t="s">
        <v>45</v>
      </c>
      <c r="E30" s="38" t="s">
        <v>45</v>
      </c>
    </row>
    <row r="31" spans="2:5" x14ac:dyDescent="0.25">
      <c r="B31" s="38" t="s">
        <v>36</v>
      </c>
      <c r="C31" s="38" t="s">
        <v>40</v>
      </c>
      <c r="D31" s="38" t="s">
        <v>40</v>
      </c>
      <c r="E31" s="38" t="s">
        <v>40</v>
      </c>
    </row>
    <row r="32" spans="2:5" x14ac:dyDescent="0.25">
      <c r="B32" s="40" t="s">
        <v>95</v>
      </c>
      <c r="C32" s="40" t="s">
        <v>40</v>
      </c>
      <c r="D32" s="40" t="s">
        <v>40</v>
      </c>
      <c r="E32" s="4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Model Instructions</vt:lpstr>
      <vt:lpstr>Revision Control</vt:lpstr>
      <vt:lpstr>Dimensioning Model</vt:lpstr>
      <vt:lpstr>Configurations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Help</cp:lastModifiedBy>
  <dcterms:created xsi:type="dcterms:W3CDTF">2020-02-24T17:00:18Z</dcterms:created>
  <dcterms:modified xsi:type="dcterms:W3CDTF">2020-12-04T04:00:53Z</dcterms:modified>
</cp:coreProperties>
</file>